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79dc44fa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41ea00310e184efd"/>
    <x:sheet xmlns:r="http://schemas.openxmlformats.org/officeDocument/2006/relationships" name="Materials" sheetId="2" r:id="R98bf9740e32f4ffb"/>
    <x:sheet xmlns:r="http://schemas.openxmlformats.org/officeDocument/2006/relationships" name="Review items" sheetId="3" r:id="Re529b9a183664ebd"/>
    <x:sheet xmlns:r="http://schemas.openxmlformats.org/officeDocument/2006/relationships" name="Plan manifest" sheetId="4" r:id="R4a4803584ee942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"/>
    <x:numFmt numFmtId="202" formatCode="$#,##0.00"/>
  </x:numFmts>
  <x:fonts count="6">
    <x:font>
      <x:sz val="11"/>
      <x:name val="Carlito"/>
    </x:font>
    <x:font>
      <x:sz val="10"/>
      <x:color rgb="FF272B30"/>
      <x:name val="Arial"/>
    </x:font>
    <x:font>
      <x:b/>
      <x:sz val="16"/>
      <x:color rgb="FF272B30"/>
      <x:name val="Arial"/>
    </x:font>
    <x:font>
      <x:b/>
      <x:sz val="10"/>
      <x:color rgb="FF9A4B05"/>
      <x:name val="Arial"/>
    </x:font>
    <x:font>
      <x:b/>
      <x:sz val="10"/>
      <x:color rgb="FFFFFFFF"/>
      <x:name val="Arial"/>
    </x:font>
    <x:font>
      <x:b/>
      <x:sz val="10"/>
      <x:color rgb="FF272B3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72B30"/>
      </x:patternFill>
    </x:fill>
    <x:fill>
      <x:patternFill patternType="solid">
        <x:fgColor rgb="FFF5F6F7"/>
      </x:patternFill>
    </x:fill>
    <x:fill>
      <x:patternFill patternType="solid">
        <x:fgColor rgb="FFFFF1CC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B2C2C"/>
      </x:font>
      <x:fill>
        <x:patternFill patternType="solid">
          <x:bgColor rgb="FFFF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9baddc47a43a8" /><Relationship Type="http://schemas.openxmlformats.org/officeDocument/2006/relationships/theme" Target="/xl/theme/theme1.xml" Id="Ree11ea6ebb4047ba" /><Relationship Type="http://schemas.openxmlformats.org/officeDocument/2006/relationships/sharedStrings" Target="/xl/sharedStrings.xml" Id="R7c08c85d8f874ca4" /><Relationship Type="http://schemas.openxmlformats.org/officeDocument/2006/relationships/worksheet" Target="/xl/worksheets/sheet1.xml" Id="R41ea00310e184efd" /><Relationship Type="http://schemas.openxmlformats.org/officeDocument/2006/relationships/worksheet" Target="/xl/worksheets/sheet2.xml" Id="R98bf9740e32f4ffb" /><Relationship Type="http://schemas.openxmlformats.org/officeDocument/2006/relationships/worksheet" Target="/xl/worksheets/sheet3.xml" Id="Re529b9a183664ebd" /><Relationship Type="http://schemas.openxmlformats.org/officeDocument/2006/relationships/worksheet" Target="/xl/worksheets/sheet4.xml" Id="R4a4803584ee942dd" /></Relationships>
</file>

<file path=xl/tables/table1.xml><?xml version="1.0" encoding="utf-8"?>
<x:table xmlns:x="http://schemas.openxmlformats.org/spreadsheetml/2006/main" id="1" name="MaterialsRegister" displayName="MaterialsRegister" ref="A6:W151" headerRowCount="1" totalsRowCount="0" totalsRowShown="0">
  <x:tableColumns count="23">
    <x:tableColumn id="1" name="ID"/>
    <x:tableColumn id="2" name="Scope"/>
    <x:tableColumn id="3" name="Stage"/>
    <x:tableColumn id="4" name="Material"/>
    <x:tableColumn id="5" name="Unit"/>
    <x:tableColumn id="6" name="Base qty"/>
    <x:tableColumn id="7" name="Waste %"/>
    <x:tableColumn id="8" name="Waste qty"/>
    <x:tableColumn id="9" name="Theoretical qty"/>
    <x:tableColumn id="10" name="Order increment"/>
    <x:tableColumn id="11" name="Rounded qty"/>
    <x:tableColumn id="12" name="Source state"/>
    <x:tableColumn id="13" name="Procurement"/>
    <x:tableColumn id="14" name="Review"/>
    <x:tableColumn id="15" name="Plan source"/>
    <x:tableColumn id="16" name="Calculation basis"/>
    <x:tableColumn id="17" name="Specification"/>
    <x:tableColumn id="18" name="HD price / unit"/>
    <x:tableColumn id="19" name="LW price / unit"/>
    <x:tableColumn id="20" name="HD amount"/>
    <x:tableColumn id="21" name="LW amount"/>
    <x:tableColumn id="22" name="Lowest retail"/>
    <x:tableColumn id="23" name="Review note"/>
  </x:tableColumns>
  <x:tableStyleInfo name="TableStyleMedium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a2bc081a27f4af9" /></Relationships>
</file>

<file path=xl/worksheets/sheet1.xml><?xml version="1.0" encoding="utf-8"?>
<x:worksheet xmlns:x="http://schemas.openxmlformats.org/spreadsheetml/2006/main">
  <x:sheetPr>
    <x:tabColor rgb="FF272B30"/>
  </x:sheetPr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3" hidden="0" customWidth="1"/>
    <x:col min="4" max="4" width="28" hidden="0" customWidth="1"/>
    <x:col min="5" max="5" width="15" hidden="0" customWidth="1"/>
    <x:col min="6" max="6" width="15" hidden="0" customWidth="1"/>
    <x:col min="7" max="7" width="3" hidden="0" customWidth="1"/>
    <x:col min="8" max="8" width="29" hidden="0" customWidth="1"/>
    <x:col min="9" max="9" width="11" hidden="0" customWidth="1"/>
    <x:col min="10" max="10" width="11" hidden="0" customWidth="1"/>
    <x:col min="11" max="11" width="1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1428 Maple Street - Materials estimate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 t="str">
        <x:v>Pre-drywall scope; estimate date 30 Sep 2026; 27 Jun 2022 Issue for Permit set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 t="str">
        <x:v>Release status</x:v>
      </x:c>
      <x:c r="B6" s="11" t="str">
        <x:v>BLOCKED - preliminary partial estimate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2" t="str">
        <x:v>Price status</x:v>
      </x:c>
      <x:c r="B7" s="10" t="str">
        <x:v>UNPRICED - verified retailer feeds and quotes unavailable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2" customHeight="1">
      <x:c r="A9" s="8" t="str">
        <x:v>Register measure</x:v>
      </x:c>
      <x:c r="B9" s="8" t="str">
        <x:v>Value</x:v>
      </x:c>
      <x:c r="C9" s="2"/>
      <x:c r="D9" s="8" t="str">
        <x:v>Trade / stage</x:v>
      </x:c>
      <x:c r="E9" s="8" t="str">
        <x:v>Base qty lines</x:v>
      </x:c>
      <x:c r="F9" s="8" t="str">
        <x:v>Qty unresolved</x:v>
      </x:c>
      <x:c r="G9" s="2"/>
      <x:c r="H9" s="8" t="str">
        <x:v>Selected counted items</x:v>
      </x:c>
      <x:c r="I9" s="8" t="str">
        <x:v>Base qty</x:v>
      </x:c>
      <x:c r="J9" s="8" t="str">
        <x:v>Unit</x:v>
      </x:c>
      <x:c r="K9" s="8" t="str">
        <x:v>Scope</x:v>
      </x:c>
    </x:row>
    <x:row r="10" ht="23" customHeight="1">
      <x:c r="A10" s="2" t="str">
        <x:v>Material lines</x:v>
      </x:c>
      <x:c r="B10" s="2" t="n">
        <x:v>145</x:v>
      </x:c>
      <x:c r="C10" s="2"/>
      <x:c r="D10" s="2" t="str">
        <x:v>Foundation &amp; slab</x:v>
      </x:c>
      <x:c r="E10" s="2" t="n">
        <x:f>COUNTIFS('Materials'!C7:C151,D10,'Materials'!F7:F151,"&gt;0")</x:f>
        <x:v>13</x:v>
      </x:c>
      <x:c r="F10" s="2" t="n">
        <x:f>COUNTIFS('Materials'!C7:C151,D10)-E10</x:f>
        <x:v>14</x:v>
      </x:c>
      <x:c r="G10" s="2"/>
      <x:c r="H10" s="2" t="str">
        <x:v>Scheduled house windows</x:v>
      </x:c>
      <x:c r="I10" s="2" t="n">
        <x:f>SUM('Materials'!F65,'Materials'!F66,'Materials'!F67,'Materials'!F68,'Materials'!F69,'Materials'!F70,'Materials'!F71,'Materials'!F72,'Materials'!F73,'Materials'!F74,'Materials'!F75,'Materials'!F76)</x:f>
        <x:v>20</x:v>
      </x:c>
      <x:c r="J10" s="2" t="str">
        <x:v>ea</x:v>
      </x:c>
      <x:c r="K10" s="2" t="str">
        <x:v>House</x:v>
      </x:c>
    </x:row>
    <x:row r="11" ht="23" customHeight="1">
      <x:c r="A11" s="2" t="str">
        <x:v>Lines with a base quantity</x:v>
      </x:c>
      <x:c r="B11" s="2" t="n">
        <x:f>COUNT('Materials'!F7:F151)</x:f>
        <x:v>64</x:v>
      </x:c>
      <x:c r="C11" s="2"/>
      <x:c r="D11" s="2" t="str">
        <x:v>Floor framing</x:v>
      </x:c>
      <x:c r="E11" s="2" t="n">
        <x:f>COUNTIFS('Materials'!C7:C151,D11,'Materials'!F7:F151,"&gt;0")</x:f>
        <x:v>2</x:v>
      </x:c>
      <x:c r="F11" s="2" t="n">
        <x:f>COUNTIFS('Materials'!C7:C151,D11)-E11</x:f>
        <x:v>5</x:v>
      </x:c>
      <x:c r="G11" s="2"/>
      <x:c r="H11" s="2" t="str">
        <x:v>Storefront assembly</x:v>
      </x:c>
      <x:c r="I11" s="2" t="n">
        <x:f>SUM('Materials'!F77)</x:f>
        <x:v>1</x:v>
      </x:c>
      <x:c r="J11" s="2" t="str">
        <x:v>assembly</x:v>
      </x:c>
      <x:c r="K11" s="2" t="str">
        <x:v>House</x:v>
      </x:c>
    </x:row>
    <x:row r="12" ht="23" customHeight="1">
      <x:c r="A12" s="2" t="str">
        <x:v>Lines needing a base quantity</x:v>
      </x:c>
      <x:c r="B12" s="2" t="n">
        <x:f>B10-B11</x:f>
        <x:v>81</x:v>
      </x:c>
      <x:c r="C12" s="2"/>
      <x:c r="D12" s="2" t="str">
        <x:v>Wall framing</x:v>
      </x:c>
      <x:c r="E12" s="2" t="n">
        <x:f>COUNTIFS('Materials'!C7:C151,D12,'Materials'!F7:F151,"&gt;0")</x:f>
        <x:v>3</x:v>
      </x:c>
      <x:c r="F12" s="2" t="n">
        <x:f>COUNTIFS('Materials'!C7:C151,D12)-E12</x:f>
        <x:v>11</x:v>
      </x:c>
      <x:c r="G12" s="2"/>
      <x:c r="H12" s="2" t="str">
        <x:v>House exterior doors</x:v>
      </x:c>
      <x:c r="I12" s="2" t="n">
        <x:f>SUM('Materials'!F78,'Materials'!F79,'Materials'!F80,'Materials'!F81)</x:f>
        <x:v>4</x:v>
      </x:c>
      <x:c r="J12" s="2" t="str">
        <x:v>ea</x:v>
      </x:c>
      <x:c r="K12" s="2" t="str">
        <x:v>House</x:v>
      </x:c>
    </x:row>
    <x:row r="13" ht="23" customHeight="1">
      <x:c r="A13" s="2" t="str">
        <x:v>Priced material lines</x:v>
      </x:c>
      <x:c r="B13" s="2" t="n">
        <x:f>COUNT('Materials'!V7:V151)</x:f>
        <x:v>0</x:v>
      </x:c>
      <x:c r="C13" s="2"/>
      <x:c r="D13" s="2" t="str">
        <x:v>Roof framing</x:v>
      </x:c>
      <x:c r="E13" s="2" t="n">
        <x:f>COUNTIFS('Materials'!C7:C151,D13,'Materials'!F7:F151,"&gt;0")</x:f>
        <x:v>3</x:v>
      </x:c>
      <x:c r="F13" s="2" t="n">
        <x:f>COUNTIFS('Materials'!C7:C151,D13)-E13</x:f>
        <x:v>6</x:v>
      </x:c>
      <x:c r="G13" s="2"/>
      <x:c r="H13" s="2" t="str">
        <x:v>Garage windows</x:v>
      </x:c>
      <x:c r="I13" s="2" t="n">
        <x:f>SUM('Materials'!F148)</x:f>
        <x:v>2</x:v>
      </x:c>
      <x:c r="J13" s="2" t="str">
        <x:v>ea</x:v>
      </x:c>
      <x:c r="K13" s="2" t="str">
        <x:v>Garage</x:v>
      </x:c>
    </x:row>
    <x:row r="14" ht="23" customHeight="1">
      <x:c r="A14" s="2" t="str">
        <x:v>Supplier-quote lines</x:v>
      </x:c>
      <x:c r="B14" s="2" t="n">
        <x:f>COUNTIFS('Materials'!M7:M151,"SUPPLIER_QUOTE")</x:f>
        <x:v>31</x:v>
      </x:c>
      <x:c r="C14" s="2"/>
      <x:c r="D14" s="2" t="str">
        <x:v>Sheathing</x:v>
      </x:c>
      <x:c r="E14" s="2" t="n">
        <x:f>COUNTIFS('Materials'!C7:C151,D14,'Materials'!F7:F151,"&gt;0")</x:f>
        <x:v>1</x:v>
      </x:c>
      <x:c r="F14" s="2" t="n">
        <x:f>COUNTIFS('Materials'!C7:C151,D14)-E14</x:f>
        <x:v>3</x:v>
      </x:c>
      <x:c r="G14" s="2"/>
      <x:c r="H14" s="2" t="str">
        <x:v>Garage doors</x:v>
      </x:c>
      <x:c r="I14" s="2" t="n">
        <x:f>SUM('Materials'!F149,'Materials'!F150)</x:f>
        <x:v>2</x:v>
      </x:c>
      <x:c r="J14" s="2" t="str">
        <x:v>ea</x:v>
      </x:c>
      <x:c r="K14" s="2" t="str">
        <x:v>Garage</x:v>
      </x:c>
    </x:row>
    <x:row r="15" ht="23" customHeight="1">
      <x:c r="A15" s="2"/>
      <x:c r="B15" s="2"/>
      <x:c r="C15" s="2"/>
      <x:c r="D15" s="2" t="str">
        <x:v>Roofing / dry-in</x:v>
      </x:c>
      <x:c r="E15" s="2" t="n">
        <x:f>COUNTIFS('Materials'!C7:C151,D15,'Materials'!F7:F151,"&gt;0")</x:f>
        <x:v>1</x:v>
      </x:c>
      <x:c r="F15" s="2" t="n">
        <x:f>COUNTIFS('Materials'!C7:C151,D15)-E15</x:f>
        <x:v>7</x:v>
      </x:c>
      <x:c r="G15" s="2"/>
      <x:c r="H15" s="2" t="str">
        <x:v>Supply rough terminals</x:v>
      </x:c>
      <x:c r="I15" s="2" t="n">
        <x:f>SUM('Materials'!F111,'Materials'!F112,'Materials'!F113,'Materials'!F114,'Materials'!F115)</x:f>
        <x:v>30</x:v>
      </x:c>
      <x:c r="J15" s="2" t="str">
        <x:v>ea</x:v>
      </x:c>
      <x:c r="K15" s="2" t="str">
        <x:v>House</x:v>
      </x:c>
    </x:row>
    <x:row r="16" ht="23" customHeight="1">
      <x:c r="A16" s="2"/>
      <x:c r="B16" s="2"/>
      <x:c r="C16" s="2"/>
      <x:c r="D16" s="2" t="str">
        <x:v>Exterior envelope</x:v>
      </x:c>
      <x:c r="E16" s="2" t="n">
        <x:f>COUNTIFS('Materials'!C7:C151,D16,'Materials'!F7:F151,"&gt;0")</x:f>
        <x:v>0</x:v>
      </x:c>
      <x:c r="F16" s="2" t="n">
        <x:f>COUNTIFS('Materials'!C7:C151,D16)-E16</x:f>
        <x:v>4</x:v>
      </x:c>
      <x:c r="G16" s="2"/>
      <x:c r="H16" s="2" t="str">
        <x:v>Return rough terminals</x:v>
      </x:c>
      <x:c r="I16" s="2" t="n">
        <x:f>SUM('Materials'!F116,'Materials'!F117,'Materials'!F118)</x:f>
        <x:v>7</x:v>
      </x:c>
      <x:c r="J16" s="2" t="str">
        <x:v>ea</x:v>
      </x:c>
      <x:c r="K16" s="2" t="str">
        <x:v>House</x:v>
      </x:c>
    </x:row>
    <x:row r="17" ht="23" customHeight="1">
      <x:c r="A17" s="2" t="str">
        <x:v>Priced retail subtotal</x:v>
      </x:c>
      <x:c r="B17" s="2" t="str">
        <x:v>UNPRICED</x:v>
      </x:c>
      <x:c r="C17" s="2"/>
      <x:c r="D17" s="2" t="str">
        <x:v>Windows &amp; exterior doors</x:v>
      </x:c>
      <x:c r="E17" s="2" t="n">
        <x:f>COUNTIFS('Materials'!C7:C151,D17,'Materials'!F7:F151,"&gt;0")</x:f>
        <x:v>20</x:v>
      </x:c>
      <x:c r="F17" s="2" t="n">
        <x:f>COUNTIFS('Materials'!C7:C151,D17)-E17</x:f>
        <x:v>0</x:v>
      </x:c>
      <x:c r="G17" s="2"/>
      <x:c r="H17" s="2" t="str">
        <x:v>Bath fan rough housings</x:v>
      </x:c>
      <x:c r="I17" s="2" t="n">
        <x:f>SUM('Materials'!F109)</x:f>
        <x:v>5</x:v>
      </x:c>
      <x:c r="J17" s="2" t="str">
        <x:v>ea</x:v>
      </x:c>
      <x:c r="K17" s="2" t="str">
        <x:v>House</x:v>
      </x:c>
    </x:row>
    <x:row r="18" ht="23" customHeight="1">
      <x:c r="A18" s="2" t="str">
        <x:v>Home Depot basket</x:v>
      </x:c>
      <x:c r="B18" s="2" t="str">
        <x:f>IF(COUNT('Materials'!T7:T151)=0,"Unpriced",SUM('Materials'!T7:T151))</x:f>
        <x:v>Unpriced</x:v>
      </x:c>
      <x:c r="C18" s="2"/>
      <x:c r="D18" s="2" t="str">
        <x:v>Rough plumbing</x:v>
      </x:c>
      <x:c r="E18" s="2" t="n">
        <x:f>COUNTIFS('Materials'!C7:C151,D18,'Materials'!F7:F151,"&gt;0")</x:f>
        <x:v>3</x:v>
      </x:c>
      <x:c r="F18" s="2" t="n">
        <x:f>COUNTIFS('Materials'!C7:C151,D18)-E18</x:f>
        <x:v>9</x:v>
      </x:c>
      <x:c r="G18" s="2"/>
      <x:c r="H18" s="2" t="str">
        <x:v>Furnaces</x:v>
      </x:c>
      <x:c r="I18" s="2" t="n">
        <x:f>SUM('Materials'!F105,'Materials'!F106)</x:f>
        <x:v>2</x:v>
      </x:c>
      <x:c r="J18" s="2" t="str">
        <x:v>ea</x:v>
      </x:c>
      <x:c r="K18" s="2" t="str">
        <x:v>House</x:v>
      </x:c>
    </x:row>
    <x:row r="19" ht="23" customHeight="1">
      <x:c r="A19" s="2" t="str">
        <x:v>Lowe's basket</x:v>
      </x:c>
      <x:c r="B19" s="2" t="str">
        <x:f>IF(COUNT('Materials'!U7:U151)=0,"Unpriced",SUM('Materials'!U7:U151))</x:f>
        <x:v>Unpriced</x:v>
      </x:c>
      <x:c r="C19" s="2"/>
      <x:c r="D19" s="2" t="str">
        <x:v>Rough electrical</x:v>
      </x:c>
      <x:c r="E19" s="2" t="n">
        <x:f>COUNTIFS('Materials'!C7:C151,D19,'Materials'!F7:F151,"&gt;0")</x:f>
        <x:v>4</x:v>
      </x:c>
      <x:c r="F19" s="2" t="n">
        <x:f>COUNTIFS('Materials'!C7:C151,D19)-E19</x:f>
        <x:v>8</x:v>
      </x:c>
      <x:c r="G19" s="2"/>
      <x:c r="H19" s="2" t="str">
        <x:v>Condensing units</x:v>
      </x:c>
      <x:c r="I19" s="2" t="n">
        <x:f>SUM('Materials'!F107,'Materials'!F108)</x:f>
        <x:v>2</x:v>
      </x:c>
      <x:c r="J19" s="2" t="str">
        <x:v>ea</x:v>
      </x:c>
      <x:c r="K19" s="2" t="str">
        <x:v>House</x:v>
      </x:c>
    </x:row>
    <x:row r="20" ht="23" customHeight="1">
      <x:c r="A20" s="2" t="str">
        <x:v>Lowest retail basket</x:v>
      </x:c>
      <x:c r="B20" s="2" t="str">
        <x:f>IF(COUNT('Materials'!V7:V151)=0,"Unpriced",SUM('Materials'!V7:V151))</x:f>
        <x:v>Unpriced</x:v>
      </x:c>
      <x:c r="C20" s="2"/>
      <x:c r="D20" s="2" t="str">
        <x:v>Rough HVAC</x:v>
      </x:c>
      <x:c r="E20" s="2" t="n">
        <x:f>COUNTIFS('Materials'!C7:C151,D20,'Materials'!F7:F151,"&gt;0")</x:f>
        <x:v>14</x:v>
      </x:c>
      <x:c r="F20" s="2" t="n">
        <x:f>COUNTIFS('Materials'!C7:C151,D20)-E20</x:f>
        <x:v>6</x:v>
      </x:c>
      <x:c r="G20" s="2"/>
      <x:c r="H20" s="2"/>
      <x:c r="I20" s="2"/>
      <x:c r="J20" s="2"/>
      <x:c r="K20" s="2"/>
    </x:row>
    <x:row r="21" ht="23" customHeight="1">
      <x:c r="A21" s="2"/>
      <x:c r="B21" s="2"/>
      <x:c r="C21" s="2"/>
      <x:c r="D21" s="2" t="str">
        <x:v>Insulation</x:v>
      </x:c>
      <x:c r="E21" s="2" t="n">
        <x:f>COUNTIFS('Materials'!C7:C151,D21,'Materials'!F7:F151,"&gt;0")</x:f>
        <x:v>0</x:v>
      </x:c>
      <x:c r="F21" s="2" t="n">
        <x:f>COUNTIFS('Materials'!C7:C151,D21)-E21</x:f>
        <x:v>5</x:v>
      </x:c>
      <x:c r="G21" s="2"/>
      <x:c r="H21" s="2"/>
      <x:c r="I21" s="2"/>
      <x:c r="J21" s="2"/>
      <x:c r="K21" s="2"/>
    </x:row>
    <x:row r="22" ht="23" customHeight="1">
      <x:c r="A22" s="2"/>
      <x:c r="B22" s="2"/>
      <x:c r="C22" s="2"/>
      <x:c r="D22" s="2" t="str">
        <x:v>Air sealing / fireblocking</x:v>
      </x:c>
      <x:c r="E22" s="2" t="n">
        <x:f>COUNTIFS('Materials'!C7:C151,D22,'Materials'!F7:F151,"&gt;0")</x:f>
        <x:v>0</x:v>
      </x:c>
      <x:c r="F22" s="2" t="n">
        <x:f>COUNTIFS('Materials'!C7:C151,D22)-E22</x:f>
        <x:v>3</x:v>
      </x:c>
      <x:c r="G22" s="2"/>
      <x:c r="H22" s="2"/>
      <x:c r="I22" s="2"/>
      <x:c r="J22" s="2"/>
      <x:c r="K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9" t="str">
        <x:v>Scope</x:v>
      </x:c>
      <x:c r="B25" s="10" t="str">
        <x:v>The drawings describe interior alteration, second-story/rear/side additions and a detached garage.</x:v>
      </x:c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3" customHeight="1">
      <x:c r="A26" s="9" t="str">
        <x:v>Existing work</x:v>
      </x:c>
      <x:c r="B26" s="10" t="str">
        <x:v>Existing basement slab, foundation portions, sump, meter and 200 A panel are not treated as new purchases.</x:v>
      </x:c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3" customHeight="1">
      <x:c r="A27" s="9" t="str">
        <x:v>Quantity coverage</x:v>
      </x:c>
      <x:c r="B27" s="10" t="str">
        <x:v>Counts above describe this register, not a certified percentage of the entire project takeoff.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3" customHeight="1">
      <x:c r="A28" s="9" t="str">
        <x:v>Geometry</x:v>
      </x:c>
      <x:c r="B28" s="10" t="str">
        <x:v>Main-house wall/roof/floor and MEP route measurements remain open. No 3,900-SF material proxy was used.</x:v>
      </x:c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9" t="str">
        <x:v>Waste</x:v>
      </x:c>
      <x:c r="B29" s="10" t="str">
        <x:v>Waste is explicit and applied once. Counted equipment/openings use 0%; engineered/special cut items require review.</x:v>
      </x:c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9" t="str">
        <x:v>Order conversion</x:v>
      </x:c>
      <x:c r="B30" s="10" t="str">
        <x:v>A blank package increment keeps rounded order quantity blank. No stock-length/cut-list optimization is claimed.</x:v>
      </x:c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3" customHeight="1">
      <x:c r="A31" s="9" t="str">
        <x:v>Garage roof</x:v>
      </x:c>
      <x:c r="B31" s="10" t="str">
        <x:v>624 SF net; 686.4 SF with 10% waste. At a PROVISIONAL 32-SF panel yield this is 22 panels; verify actual panel dimensions.</x:v>
      </x:c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3" customHeight="1">
      <x:c r="A32" s="9" t="str">
        <x:v>Purchase release</x:v>
      </x:c>
      <x:c r="B32" s="10" t="str">
        <x:v>All rows require project review. Rounded counts are arithmetic, not an authorization to purchase.</x:v>
      </x:c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9" t="str">
        <x:v>Prices</x:v>
      </x:c>
      <x:c r="B33" s="10" t="str">
        <x:v>Price cells are empty. Add only a verified compatible product price per displayed base unit, with source/store/date evidence.</x:v>
      </x:c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9" t="str">
        <x:v>Cost exclusions</x:v>
      </x:c>
      <x:c r="B34" s="10" t="str">
        <x:v>No labor, taxes, delivery, equipment, markup, contingency or post-drywall finishes.</x:v>
      </x:c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9" t="str">
        <x:v>Current plan</x:v>
      </x:c>
      <x:c r="B35" s="10" t="str">
        <x:v>No approved permit/revision or current city rule library was supplied. Confirm current drawings and inspection sequence.</x:v>
      </x:c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47B82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8" hidden="0" customWidth="1"/>
    <x:col min="2" max="2" width="10" hidden="0" customWidth="1"/>
    <x:col min="3" max="3" width="24" hidden="0" customWidth="1"/>
    <x:col min="4" max="4" width="36" hidden="0" customWidth="1"/>
    <x:col min="5" max="5" width="8" hidden="0" customWidth="1"/>
    <x:col min="6" max="6" width="12" hidden="0" customWidth="1"/>
    <x:col min="7" max="7" width="10" hidden="0" customWidth="1"/>
    <x:col min="8" max="8" width="12" hidden="0" customWidth="1"/>
    <x:col min="9" max="9" width="15" hidden="0" customWidth="1"/>
    <x:col min="10" max="10" width="15" hidden="0" customWidth="1"/>
    <x:col min="11" max="11" width="14" hidden="0" customWidth="1"/>
    <x:col min="12" max="12" width="18" hidden="0" customWidth="1"/>
    <x:col min="13" max="13" width="22" hidden="0" customWidth="1"/>
    <x:col min="14" max="14" width="22" hidden="0" customWidth="1"/>
    <x:col min="15" max="15" width="35" hidden="0" customWidth="1"/>
    <x:col min="16" max="16" width="56" hidden="0" customWidth="1"/>
    <x:col min="17" max="17" width="60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8" hidden="0" customWidth="1"/>
    <x:col min="23" max="23" width="6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23" customHeight="1">
      <x:c r="A2" s="3" t="str">
        <x:v>Materials to pre-drywall - quantity and procurement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3" customHeight="1">
      <x:c r="A4" s="2" t="str">
        <x:v>Preliminary partial estimate. House and detached garage remain separate. Prices and unresolved quantities are blank.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3" customHeight="1">
      <x:c r="A5" s="2" t="str">
        <x:v>F = base quantity; G = waste; J = verified order increment in base unit. K stays blank if packaging/stock is unknown. R/S = verified price per base unit.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32" customHeight="1">
      <x:c r="A6" s="8" t="str">
        <x:v>ID</x:v>
      </x:c>
      <x:c r="B6" s="8" t="str">
        <x:v>Scope</x:v>
      </x:c>
      <x:c r="C6" s="8" t="str">
        <x:v>Stage</x:v>
      </x:c>
      <x:c r="D6" s="8" t="str">
        <x:v>Material</x:v>
      </x:c>
      <x:c r="E6" s="8" t="str">
        <x:v>Unit</x:v>
      </x:c>
      <x:c r="F6" s="8" t="str">
        <x:v>Base qty</x:v>
      </x:c>
      <x:c r="G6" s="8" t="str">
        <x:v>Waste %</x:v>
      </x:c>
      <x:c r="H6" s="8" t="str">
        <x:v>Waste qty</x:v>
      </x:c>
      <x:c r="I6" s="8" t="str">
        <x:v>Theoretical qty</x:v>
      </x:c>
      <x:c r="J6" s="8" t="str">
        <x:v>Order increment</x:v>
      </x:c>
      <x:c r="K6" s="8" t="str">
        <x:v>Rounded qty</x:v>
      </x:c>
      <x:c r="L6" s="8" t="str">
        <x:v>Source state</x:v>
      </x:c>
      <x:c r="M6" s="8" t="str">
        <x:v>Procurement</x:v>
      </x:c>
      <x:c r="N6" s="8" t="str">
        <x:v>Review</x:v>
      </x:c>
      <x:c r="O6" s="8" t="str">
        <x:v>Plan source</x:v>
      </x:c>
      <x:c r="P6" s="8" t="str">
        <x:v>Calculation basis</x:v>
      </x:c>
      <x:c r="Q6" s="8" t="str">
        <x:v>Specification</x:v>
      </x:c>
      <x:c r="R6" s="8" t="str">
        <x:v>HD price / unit</x:v>
      </x:c>
      <x:c r="S6" s="8" t="str">
        <x:v>LW price / unit</x:v>
      </x:c>
      <x:c r="T6" s="8" t="str">
        <x:v>HD amount</x:v>
      </x:c>
      <x:c r="U6" s="8" t="str">
        <x:v>LW amount</x:v>
      </x:c>
      <x:c r="V6" s="8" t="str">
        <x:v>Lowest retail</x:v>
      </x:c>
      <x:c r="W6" s="8" t="str">
        <x:v>Review note</x:v>
      </x:c>
    </x:row>
    <x:row r="7" ht="55" customHeight="1">
      <x:c r="A7" s="2" t="str">
        <x:v>M001</x:v>
      </x:c>
      <x:c r="B7" s="2" t="str">
        <x:v>House</x:v>
      </x:c>
      <x:c r="C7" s="22" t="str">
        <x:v>Foundation &amp; slab</x:v>
      </x:c>
      <x:c r="D7" s="22" t="str">
        <x:v>New basement slab concrete</x:v>
      </x:c>
      <x:c r="E7" s="2" t="str">
        <x:v>CY</x:v>
      </x:c>
      <x:c r="F7" s="15"/>
      <x:c r="G7" s="19" t="n">
        <x:v>0.05</x:v>
      </x:c>
      <x:c r="H7" s="15" t="str">
        <x:f>IF(ISNUMBER(F7),F7*G7,"")</x:f>
      </x:c>
      <x:c r="I7" s="15" t="str">
        <x:f>IF(ISNUMBER(F7),F7+H7,"")</x:f>
      </x:c>
      <x:c r="J7" s="20"/>
      <x:c r="K7" s="15" t="str">
        <x:f>IF(ISNUMBER(I7),IF(ISNUMBER(J7),ROUNDUP(I7/J7,0)*J7,""),"")</x:f>
      </x:c>
      <x:c r="L7" s="2" t="str">
        <x:v>UNRESOLVED</x:v>
      </x:c>
      <x:c r="M7" s="2" t="str">
        <x:v>SUPPLIER_QUOTE</x:v>
      </x:c>
      <x:c r="N7" s="2" t="str">
        <x:v>BLOCKED</x:v>
      </x:c>
      <x:c r="O7" s="22" t="str">
        <x:v>A3.0/1 p9; A4.0/5 p11</x:v>
      </x:c>
      <x:c r="P7" s="22" t="str">
        <x:v>New slab outline requires a dimensioned polygon separating retained slab.</x:v>
      </x:c>
      <x:c r="Q7" s="22" t="str">
        <x:v>4 in slab; 6x6-W1.4xW1.4 WWF; retain existing slab</x:v>
      </x:c>
      <x:c r="R7" s="21"/>
      <x:c r="S7" s="21"/>
      <x:c r="T7" s="17" t="str">
        <x:f>IF(AND(ISNUMBER(K7),ISNUMBER(R7),OR(M7="RETAIL",M7="SPECIAL_ORDER")),K7*R7,"")</x:f>
      </x:c>
      <x:c r="U7" s="17" t="str">
        <x:f>IF(AND(ISNUMBER(K7),ISNUMBER(S7),OR(M7="RETAIL",M7="SPECIAL_ORDER")),K7*S7,"")</x:f>
      </x:c>
      <x:c r="V7" s="17" t="str">
        <x:f>IF(AND(ISNUMBER(T7),ISNUMBER(U7)),MIN(T7,U7),IF(ISNUMBER(T7),T7,IF(ISNUMBER(U7),U7,"")))</x:f>
      </x:c>
      <x:c r="W7" s="22" t="str">
        <x:v>Not 3,900 SF x slab thickness. New work only.</x:v>
      </x:c>
    </x:row>
    <x:row r="8" ht="55" customHeight="1">
      <x:c r="A8" s="12" t="str">
        <x:v>M002</x:v>
      </x:c>
      <x:c r="B8" s="12" t="str">
        <x:v>House</x:v>
      </x:c>
      <x:c r="C8" s="23" t="str">
        <x:v>Foundation &amp; slab</x:v>
      </x:c>
      <x:c r="D8" s="23" t="str">
        <x:v>New continuous footing concrete</x:v>
      </x:c>
      <x:c r="E8" s="12" t="str">
        <x:v>CY</x:v>
      </x:c>
      <x:c r="F8" s="16"/>
      <x:c r="G8" s="19" t="n">
        <x:v>0.05</x:v>
      </x:c>
      <x:c r="H8" s="16" t="str">
        <x:f>IF(ISNUMBER(F8),F8*G8,"")</x:f>
      </x:c>
      <x:c r="I8" s="16" t="str">
        <x:f>IF(ISNUMBER(F8),F8+H8,"")</x:f>
      </x:c>
      <x:c r="J8" s="20"/>
      <x:c r="K8" s="16" t="str">
        <x:f>IF(ISNUMBER(I8),IF(ISNUMBER(J8),ROUNDUP(I8/J8,0)*J8,""),"")</x:f>
      </x:c>
      <x:c r="L8" s="12" t="str">
        <x:v>UNRESOLVED</x:v>
      </x:c>
      <x:c r="M8" s="12" t="str">
        <x:v>SUPPLIER_QUOTE</x:v>
      </x:c>
      <x:c r="N8" s="12" t="str">
        <x:v>BLOCKED</x:v>
      </x:c>
      <x:c r="O8" s="23" t="str">
        <x:v>A3.0/1 p9; A4.0/5 p11</x:v>
      </x:c>
      <x:c r="P8" s="23" t="str">
        <x:v>New footing centerline lengths and width resolution required.</x:v>
      </x:c>
      <x:c r="Q8" s="23" t="str">
        <x:v>A3.0: 24 in x 12 in; A4.0/5: 22 in x 12 in</x:v>
      </x:c>
      <x:c r="R8" s="21"/>
      <x:c r="S8" s="21"/>
      <x:c r="T8" s="18" t="str">
        <x:f>IF(AND(ISNUMBER(K8),ISNUMBER(R8),OR(M8="RETAIL",M8="SPECIAL_ORDER")),K8*R8,"")</x:f>
      </x:c>
      <x:c r="U8" s="18" t="str">
        <x:f>IF(AND(ISNUMBER(K8),ISNUMBER(S8),OR(M8="RETAIL",M8="SPECIAL_ORDER")),K8*S8,"")</x:f>
      </x:c>
      <x:c r="V8" s="18" t="str">
        <x:f>IF(AND(ISNUMBER(T8),ISNUMBER(U8)),MIN(T8,U8),IF(ISNUMBER(T8),T8,IF(ISNUMBER(U8),U8,"")))</x:f>
      </x:c>
      <x:c r="W8" s="23" t="str">
        <x:v>C02: 24 in versus 22 in width.</x:v>
      </x:c>
    </x:row>
    <x:row r="9" ht="55" customHeight="1">
      <x:c r="A9" s="2" t="str">
        <x:v>M003</x:v>
      </x:c>
      <x:c r="B9" s="2" t="str">
        <x:v>House</x:v>
      </x:c>
      <x:c r="C9" s="22" t="str">
        <x:v>Foundation &amp; slab</x:v>
      </x:c>
      <x:c r="D9" s="22" t="str">
        <x:v>New foundation wall concrete</x:v>
      </x:c>
      <x:c r="E9" s="2" t="str">
        <x:v>CY</x:v>
      </x:c>
      <x:c r="F9" s="15"/>
      <x:c r="G9" s="19" t="n">
        <x:v>0.05</x:v>
      </x:c>
      <x:c r="H9" s="15" t="str">
        <x:f>IF(ISNUMBER(F9),F9*G9,"")</x:f>
      </x:c>
      <x:c r="I9" s="15" t="str">
        <x:f>IF(ISNUMBER(F9),F9+H9,"")</x:f>
      </x:c>
      <x:c r="J9" s="20"/>
      <x:c r="K9" s="15" t="str">
        <x:f>IF(ISNUMBER(I9),IF(ISNUMBER(J9),ROUNDUP(I9/J9,0)*J9,""),"")</x:f>
      </x:c>
      <x:c r="L9" s="2" t="str">
        <x:v>UNRESOLVED</x:v>
      </x:c>
      <x:c r="M9" s="2" t="str">
        <x:v>SUPPLIER_QUOTE</x:v>
      </x:c>
      <x:c r="N9" s="2" t="str">
        <x:v>BLOCKED</x:v>
      </x:c>
      <x:c r="O9" s="22" t="str">
        <x:v>A3.0/1 p9; A4.0/4-5 p11</x:v>
      </x:c>
      <x:c r="P9" s="22" t="str">
        <x:v>New wall polygon and top/bottom elevations required.</x:v>
      </x:c>
      <x:c r="Q9" s="22" t="str">
        <x:v>10 in wall; height and new wall lengths to reconcile</x:v>
      </x:c>
      <x:c r="R9" s="21"/>
      <x:c r="S9" s="21"/>
      <x:c r="T9" s="17" t="str">
        <x:f>IF(AND(ISNUMBER(K9),ISNUMBER(R9),OR(M9="RETAIL",M9="SPECIAL_ORDER")),K9*R9,"")</x:f>
      </x:c>
      <x:c r="U9" s="17" t="str">
        <x:f>IF(AND(ISNUMBER(K9),ISNUMBER(S9),OR(M9="RETAIL",M9="SPECIAL_ORDER")),K9*S9,"")</x:f>
      </x:c>
      <x:c r="V9" s="17" t="str">
        <x:f>IF(AND(ISNUMBER(T9),ISNUMBER(U9)),MIN(T9,U9),IF(ISNUMBER(T9),T9,IF(ISNUMBER(U9),U9,"")))</x:f>
      </x:c>
      <x:c r="W9" s="22" t="str"/>
    </x:row>
    <x:row r="10" ht="55" customHeight="1">
      <x:c r="A10" s="12" t="str">
        <x:v>M004</x:v>
      </x:c>
      <x:c r="B10" s="12" t="str">
        <x:v>House</x:v>
      </x:c>
      <x:c r="C10" s="23" t="str">
        <x:v>Foundation &amp; slab</x:v>
      </x:c>
      <x:c r="D10" s="23" t="str">
        <x:v>2 ft 6 in square column pad concrete</x:v>
      </x:c>
      <x:c r="E10" s="12" t="str">
        <x:v>CY</x:v>
      </x:c>
      <x:c r="F10" s="16" t="n">
        <x:f>2.5*2.5/27</x:f>
        <x:v>0.23148148148148148</x:v>
      </x:c>
      <x:c r="G10" s="19" t="n">
        <x:v>0.05</x:v>
      </x:c>
      <x:c r="H10" s="16" t="n">
        <x:f>IF(ISNUMBER(F10),F10*G10,"")</x:f>
        <x:v>0.011574074074074075</x:v>
      </x:c>
      <x:c r="I10" s="16" t="n">
        <x:f>IF(ISNUMBER(F10),F10+H10,"")</x:f>
        <x:v>0.24305555555555555</x:v>
      </x:c>
      <x:c r="J10" s="20"/>
      <x:c r="K10" s="16" t="str">
        <x:f>IF(ISNUMBER(I10),IF(ISNUMBER(J10),ROUNDUP(I10/J10,0)*J10,""),"")</x:f>
      </x:c>
      <x:c r="L10" s="12" t="str">
        <x:v>PLAN_DERIVED</x:v>
      </x:c>
      <x:c r="M10" s="12" t="str">
        <x:v>SUPPLIER_QUOTE</x:v>
      </x:c>
      <x:c r="N10" s="12" t="str">
        <x:v>NEEDS_REVIEW</x:v>
      </x:c>
      <x:c r="O10" s="23" t="str">
        <x:v>A3.0/1 p9</x:v>
      </x:c>
      <x:c r="P10" s="23" t="str">
        <x:v>2.5 x 2.5 x 1 / 27</x:v>
      </x:c>
      <x:c r="Q10" s="23" t="str">
        <x:v>2.5 x 2.5 x 1 ft; one pad</x:v>
      </x:c>
      <x:c r="R10" s="21"/>
      <x:c r="S10" s="21"/>
      <x:c r="T10" s="18" t="str">
        <x:f>IF(AND(ISNUMBER(K10),ISNUMBER(R10),OR(M10="RETAIL",M10="SPECIAL_ORDER")),K10*R10,"")</x:f>
      </x:c>
      <x:c r="U10" s="18" t="str">
        <x:f>IF(AND(ISNUMBER(K10),ISNUMBER(S10),OR(M10="RETAIL",M10="SPECIAL_ORDER")),K10*S10,"")</x:f>
      </x:c>
      <x:c r="V10" s="18" t="str">
        <x:f>IF(AND(ISNUMBER(T10),ISNUMBER(U10)),MIN(T10,U10),IF(ISNUMBER(T10),T10,IF(ISNUMBER(U10),U10,"")))</x:f>
      </x:c>
      <x:c r="W10" s="23" t="str">
        <x:v>Concrete strength and supplier increment need confirmation.</x:v>
      </x:c>
    </x:row>
    <x:row r="11" ht="55" customHeight="1">
      <x:c r="A11" s="2" t="str">
        <x:v>M005</x:v>
      </x:c>
      <x:c r="B11" s="2" t="str">
        <x:v>House</x:v>
      </x:c>
      <x:c r="C11" s="22" t="str">
        <x:v>Foundation &amp; slab</x:v>
      </x:c>
      <x:c r="D11" s="22" t="str">
        <x:v>3 ft 6 in square column pad concrete</x:v>
      </x:c>
      <x:c r="E11" s="2" t="str">
        <x:v>CY</x:v>
      </x:c>
      <x:c r="F11" s="15" t="n">
        <x:f>3.5*3.5/27</x:f>
        <x:v>0.4537037037037037</x:v>
      </x:c>
      <x:c r="G11" s="19" t="n">
        <x:v>0.05</x:v>
      </x:c>
      <x:c r="H11" s="15" t="n">
        <x:f>IF(ISNUMBER(F11),F11*G11,"")</x:f>
        <x:v>0.022685185185185187</x:v>
      </x:c>
      <x:c r="I11" s="15" t="n">
        <x:f>IF(ISNUMBER(F11),F11+H11,"")</x:f>
        <x:v>0.4763888888888889</x:v>
      </x:c>
      <x:c r="J11" s="20"/>
      <x:c r="K11" s="15" t="str">
        <x:f>IF(ISNUMBER(I11),IF(ISNUMBER(J11),ROUNDUP(I11/J11,0)*J11,""),"")</x:f>
      </x:c>
      <x:c r="L11" s="2" t="str">
        <x:v>PLAN_DERIVED</x:v>
      </x:c>
      <x:c r="M11" s="2" t="str">
        <x:v>SUPPLIER_QUOTE</x:v>
      </x:c>
      <x:c r="N11" s="2" t="str">
        <x:v>NEEDS_REVIEW</x:v>
      </x:c>
      <x:c r="O11" s="22" t="str">
        <x:v>A3.0/1 p9</x:v>
      </x:c>
      <x:c r="P11" s="22" t="str">
        <x:v>3.5 x 3.5 x 1 / 27</x:v>
      </x:c>
      <x:c r="Q11" s="22" t="str">
        <x:v>3.5 x 3.5 x 1 ft; one pad</x:v>
      </x:c>
      <x:c r="R11" s="21"/>
      <x:c r="S11" s="21"/>
      <x:c r="T11" s="17" t="str">
        <x:f>IF(AND(ISNUMBER(K11),ISNUMBER(R11),OR(M11="RETAIL",M11="SPECIAL_ORDER")),K11*R11,"")</x:f>
      </x:c>
      <x:c r="U11" s="17" t="str">
        <x:f>IF(AND(ISNUMBER(K11),ISNUMBER(S11),OR(M11="RETAIL",M11="SPECIAL_ORDER")),K11*S11,"")</x:f>
      </x:c>
      <x:c r="V11" s="17" t="str">
        <x:f>IF(AND(ISNUMBER(T11),ISNUMBER(U11)),MIN(T11,U11),IF(ISNUMBER(T11),T11,IF(ISNUMBER(U11),U11,"")))</x:f>
      </x:c>
      <x:c r="W11" s="22" t="str">
        <x:v>Concrete strength and supplier increment need confirmation.</x:v>
      </x:c>
    </x:row>
    <x:row r="12" ht="55" customHeight="1">
      <x:c r="A12" s="12" t="str">
        <x:v>M006</x:v>
      </x:c>
      <x:c r="B12" s="12" t="str">
        <x:v>House</x:v>
      </x:c>
      <x:c r="C12" s="23" t="str">
        <x:v>Foundation &amp; slab</x:v>
      </x:c>
      <x:c r="D12" s="23" t="str">
        <x:v>Front porch slab concrete, field only</x:v>
      </x:c>
      <x:c r="E12" s="12" t="str">
        <x:v>CY</x:v>
      </x:c>
      <x:c r="F12" s="16" t="n">
        <x:f>(20+10/12)*3*0.5/27</x:f>
        <x:v>1.1574074074074074</x:v>
      </x:c>
      <x:c r="G12" s="19" t="n">
        <x:v>0.05</x:v>
      </x:c>
      <x:c r="H12" s="16" t="n">
        <x:f>IF(ISNUMBER(F12),F12*G12,"")</x:f>
        <x:v>0.05787037037037038</x:v>
      </x:c>
      <x:c r="I12" s="16" t="n">
        <x:f>IF(ISNUMBER(F12),F12+H12,"")</x:f>
        <x:v>1.215277777777778</x:v>
      </x:c>
      <x:c r="J12" s="20"/>
      <x:c r="K12" s="16" t="str">
        <x:f>IF(ISNUMBER(I12),IF(ISNUMBER(J12),ROUNDUP(I12/J12,0)*J12,""),"")</x:f>
      </x:c>
      <x:c r="L12" s="12" t="str">
        <x:v>PLAN_DERIVED</x:v>
      </x:c>
      <x:c r="M12" s="12" t="str">
        <x:v>SUPPLIER_QUOTE</x:v>
      </x:c>
      <x:c r="N12" s="12" t="str">
        <x:v>NEEDS_REVIEW</x:v>
      </x:c>
      <x:c r="O12" s="23" t="str">
        <x:v>A3.0/2 p9</x:v>
      </x:c>
      <x:c r="P12" s="23" t="str">
        <x:v>(20 + 10/12) x 3 x 0.5 / 27</x:v>
      </x:c>
      <x:c r="Q12" s="23" t="str">
        <x:v>20 ft 10 in x 3 ft x 6 in; excludes thickened edge</x:v>
      </x:c>
      <x:c r="R12" s="21"/>
      <x:c r="S12" s="21"/>
      <x:c r="T12" s="18" t="str">
        <x:f>IF(AND(ISNUMBER(K12),ISNUMBER(R12),OR(M12="RETAIL",M12="SPECIAL_ORDER")),K12*R12,"")</x:f>
      </x:c>
      <x:c r="U12" s="18" t="str">
        <x:f>IF(AND(ISNUMBER(K12),ISNUMBER(S12),OR(M12="RETAIL",M12="SPECIAL_ORDER")),K12*S12,"")</x:f>
      </x:c>
      <x:c r="V12" s="18" t="str">
        <x:f>IF(AND(ISNUMBER(T12),ISNUMBER(U12)),MIN(T12,U12),IF(ISNUMBER(T12),T12,IF(ISNUMBER(U12),U12,"")))</x:f>
      </x:c>
      <x:c r="W12" s="23" t="str">
        <x:v>Field volume only. Edge increment is M008.</x:v>
      </x:c>
    </x:row>
    <x:row r="13" ht="55" customHeight="1">
      <x:c r="A13" s="2" t="str">
        <x:v>M007</x:v>
      </x:c>
      <x:c r="B13" s="2" t="str">
        <x:v>House</x:v>
      </x:c>
      <x:c r="C13" s="22" t="str">
        <x:v>Foundation &amp; slab</x:v>
      </x:c>
      <x:c r="D13" s="22" t="str">
        <x:v>Rear slab concrete, field only</x:v>
      </x:c>
      <x:c r="E13" s="2" t="str">
        <x:v>CY</x:v>
      </x:c>
      <x:c r="F13" s="15" t="n">
        <x:f>(29+4/12)*10*0.5/27</x:f>
        <x:v>5.432098765432098</x:v>
      </x:c>
      <x:c r="G13" s="19" t="n">
        <x:v>0.05</x:v>
      </x:c>
      <x:c r="H13" s="15" t="n">
        <x:f>IF(ISNUMBER(F13),F13*G13,"")</x:f>
        <x:v>0.2716049382716049</x:v>
      </x:c>
      <x:c r="I13" s="15" t="n">
        <x:f>IF(ISNUMBER(F13),F13+H13,"")</x:f>
        <x:v>5.703703703703703</x:v>
      </x:c>
      <x:c r="J13" s="20"/>
      <x:c r="K13" s="15" t="str">
        <x:f>IF(ISNUMBER(I13),IF(ISNUMBER(J13),ROUNDUP(I13/J13,0)*J13,""),"")</x:f>
      </x:c>
      <x:c r="L13" s="2" t="str">
        <x:v>PLAN_DERIVED</x:v>
      </x:c>
      <x:c r="M13" s="2" t="str">
        <x:v>SUPPLIER_QUOTE</x:v>
      </x:c>
      <x:c r="N13" s="2" t="str">
        <x:v>NEEDS_REVIEW</x:v>
      </x:c>
      <x:c r="O13" s="22" t="str">
        <x:v>A3.0/2 p9; A1.0/2 p4</x:v>
      </x:c>
      <x:c r="P13" s="22" t="str">
        <x:v>(29 + 4/12) x 10 x 0.5 / 27</x:v>
      </x:c>
      <x:c r="Q13" s="22" t="str">
        <x:v>29 ft 4 in x 10 ft x 6 in; excludes thickened edge</x:v>
      </x:c>
      <x:c r="R13" s="21"/>
      <x:c r="S13" s="21"/>
      <x:c r="T13" s="17" t="str">
        <x:f>IF(AND(ISNUMBER(K13),ISNUMBER(R13),OR(M13="RETAIL",M13="SPECIAL_ORDER")),K13*R13,"")</x:f>
      </x:c>
      <x:c r="U13" s="17" t="str">
        <x:f>IF(AND(ISNUMBER(K13),ISNUMBER(S13),OR(M13="RETAIL",M13="SPECIAL_ORDER")),K13*S13,"")</x:f>
      </x:c>
      <x:c r="V13" s="17" t="str">
        <x:f>IF(AND(ISNUMBER(T13),ISNUMBER(U13)),MIN(T13,U13),IF(ISNUMBER(T13),T13,IF(ISNUMBER(U13),U13,"")))</x:f>
      </x:c>
      <x:c r="W13" s="22" t="str">
        <x:v>Field volume only. Edge increment is M008. Conditional exterior flatwork, excluded from the default pre-drywall scope.</x:v>
      </x:c>
    </x:row>
    <x:row r="14" ht="55" customHeight="1">
      <x:c r="A14" s="12" t="str">
        <x:v>M008</x:v>
      </x:c>
      <x:c r="B14" s="12" t="str">
        <x:v>House</x:v>
      </x:c>
      <x:c r="C14" s="23" t="str">
        <x:v>Foundation &amp; slab</x:v>
      </x:c>
      <x:c r="D14" s="23" t="str">
        <x:v>Porch/rear thickened-edge concrete</x:v>
      </x:c>
      <x:c r="E14" s="12" t="str">
        <x:v>CY</x:v>
      </x:c>
      <x:c r="F14" s="16"/>
      <x:c r="G14" s="19" t="n">
        <x:v>0.05</x:v>
      </x:c>
      <x:c r="H14" s="16" t="str">
        <x:f>IF(ISNUMBER(F14),F14*G14,"")</x:f>
      </x:c>
      <x:c r="I14" s="16" t="str">
        <x:f>IF(ISNUMBER(F14),F14+H14,"")</x:f>
      </x:c>
      <x:c r="J14" s="20"/>
      <x:c r="K14" s="16" t="str">
        <x:f>IF(ISNUMBER(I14),IF(ISNUMBER(J14),ROUNDUP(I14/J14,0)*J14,""),"")</x:f>
      </x:c>
      <x:c r="L14" s="12" t="str">
        <x:v>UNRESOLVED</x:v>
      </x:c>
      <x:c r="M14" s="12" t="str">
        <x:v>SUPPLIER_QUOTE</x:v>
      </x:c>
      <x:c r="N14" s="12" t="str">
        <x:v>BLOCKED</x:v>
      </x:c>
      <x:c r="O14" s="23" t="str">
        <x:v>A3.0/2 p9</x:v>
      </x:c>
      <x:c r="P14" s="23" t="str">
        <x:v>Increment above the 6 in slab field only; edge extent needs review.</x:v>
      </x:c>
      <x:c r="Q14" s="23" t="str">
        <x:v>1 ft x 1 ft thickened slab edge</x:v>
      </x:c>
      <x:c r="R14" s="21"/>
      <x:c r="S14" s="21"/>
      <x:c r="T14" s="18" t="str">
        <x:f>IF(AND(ISNUMBER(K14),ISNUMBER(R14),OR(M14="RETAIL",M14="SPECIAL_ORDER")),K14*R14,"")</x:f>
      </x:c>
      <x:c r="U14" s="18" t="str">
        <x:f>IF(AND(ISNUMBER(K14),ISNUMBER(S14),OR(M14="RETAIL",M14="SPECIAL_ORDER")),K14*S14,"")</x:f>
      </x:c>
      <x:c r="V14" s="18" t="str">
        <x:f>IF(AND(ISNUMBER(T14),ISNUMBER(U14)),MIN(T14,U14),IF(ISNUMBER(T14),T14,IF(ISNUMBER(U14),U14,"")))</x:f>
      </x:c>
      <x:c r="W14" s="23" t="str">
        <x:v>Do not add a full edge volume over field volume. Includes conditional rear exterior flatwork; split from required front-porch scope before procurement.</x:v>
      </x:c>
    </x:row>
    <x:row r="15" ht="55" customHeight="1">
      <x:c r="A15" s="2" t="str">
        <x:v>M009</x:v>
      </x:c>
      <x:c r="B15" s="2" t="str">
        <x:v>House</x:v>
      </x:c>
      <x:c r="C15" s="22" t="str">
        <x:v>Foundation &amp; slab</x:v>
      </x:c>
      <x:c r="D15" s="22" t="str">
        <x:v>Porch/rear slab WWF coverage</x:v>
      </x:c>
      <x:c r="E15" s="2" t="str">
        <x:v>SF</x:v>
      </x:c>
      <x:c r="F15" s="15" t="n">
        <x:f>(20+10/12)*3+(29+4/12)*10</x:f>
        <x:v>355.8333333333333</x:v>
      </x:c>
      <x:c r="G15" s="19" t="n">
        <x:v>0.1</x:v>
      </x:c>
      <x:c r="H15" s="15" t="n">
        <x:f>IF(ISNUMBER(F15),F15*G15,"")</x:f>
        <x:v>35.583333333333336</x:v>
      </x:c>
      <x:c r="I15" s="15" t="n">
        <x:f>IF(ISNUMBER(F15),F15+H15,"")</x:f>
        <x:v>391.41666666666663</x:v>
      </x:c>
      <x:c r="J15" s="20"/>
      <x:c r="K15" s="15" t="str">
        <x:f>IF(ISNUMBER(I15),IF(ISNUMBER(J15),ROUNDUP(I15/J15,0)*J15,""),"")</x:f>
      </x:c>
      <x:c r="L15" s="2" t="str">
        <x:v>PLAN_DERIVED</x:v>
      </x:c>
      <x:c r="M15" s="2" t="str">
        <x:v>RETAIL</x:v>
      </x:c>
      <x:c r="N15" s="2" t="str">
        <x:v>NEEDS_REVIEW</x:v>
      </x:c>
      <x:c r="O15" s="22" t="str">
        <x:v>A3.0/2 p9</x:v>
      </x:c>
      <x:c r="P15" s="22" t="str">
        <x:v>Front 62.5 SF + rear 293.333 SF</x:v>
      </x:c>
      <x:c r="Q15" s="22" t="str">
        <x:v>6x6-W1.4xW1.4; gross field area</x:v>
      </x:c>
      <x:c r="R15" s="21"/>
      <x:c r="S15" s="21"/>
      <x:c r="T15" s="17" t="str">
        <x:f>IF(AND(ISNUMBER(K15),ISNUMBER(R15),OR(M15="RETAIL",M15="SPECIAL_ORDER")),K15*R15,"")</x:f>
      </x:c>
      <x:c r="U15" s="17" t="str">
        <x:f>IF(AND(ISNUMBER(K15),ISNUMBER(S15),OR(M15="RETAIL",M15="SPECIAL_ORDER")),K15*S15,"")</x:f>
      </x:c>
      <x:c r="V15" s="17" t="str">
        <x:f>IF(AND(ISNUMBER(T15),ISNUMBER(U15)),MIN(T15,U15),IF(ISNUMBER(T15),T15,IF(ISNUMBER(U15),U15,"")))</x:f>
      </x:c>
      <x:c r="W15" s="22" t="str">
        <x:v>Roll/sheet size and laps not specified. Includes conditional rear exterior flatwork; split from required front-porch scope before procurement.</x:v>
      </x:c>
    </x:row>
    <x:row r="16" ht="55" customHeight="1">
      <x:c r="A16" s="12" t="str">
        <x:v>M010</x:v>
      </x:c>
      <x:c r="B16" s="12" t="str">
        <x:v>House</x:v>
      </x:c>
      <x:c r="C16" s="23" t="str">
        <x:v>Foundation &amp; slab</x:v>
      </x:c>
      <x:c r="D16" s="23" t="str">
        <x:v>Porch/rear crushed aggregate</x:v>
      </x:c>
      <x:c r="E16" s="12" t="str">
        <x:v>CY</x:v>
      </x:c>
      <x:c r="F16" s="16" t="n">
        <x:f>((20+10/12)*3+(29+4/12)*10)/3/27</x:f>
        <x:v>4.393004115226337</x:v>
      </x:c>
      <x:c r="G16" s="19" t="n">
        <x:v>0</x:v>
      </x:c>
      <x:c r="H16" s="16" t="n">
        <x:f>IF(ISNUMBER(F16),F16*G16,"")</x:f>
        <x:v>0</x:v>
      </x:c>
      <x:c r="I16" s="16" t="n">
        <x:f>IF(ISNUMBER(F16),F16+H16,"")</x:f>
        <x:v>4.393004115226337</x:v>
      </x:c>
      <x:c r="J16" s="20"/>
      <x:c r="K16" s="16" t="str">
        <x:f>IF(ISNUMBER(I16),IF(ISNUMBER(J16),ROUNDUP(I16/J16,0)*J16,""),"")</x:f>
      </x:c>
      <x:c r="L16" s="12" t="str">
        <x:v>PLAN_DERIVED</x:v>
      </x:c>
      <x:c r="M16" s="12" t="str">
        <x:v>SUPPLIER_QUOTE</x:v>
      </x:c>
      <x:c r="N16" s="12" t="str">
        <x:v>NEEDS_REVIEW</x:v>
      </x:c>
      <x:c r="O16" s="23" t="str">
        <x:v>A3.0/2 p9</x:v>
      </x:c>
      <x:c r="P16" s="23" t="str">
        <x:v>355.833 SF x (4/12) / 27</x:v>
      </x:c>
      <x:c r="Q16" s="23" t="str">
        <x:v>4 in depth under the slab fields</x:v>
      </x:c>
      <x:c r="R16" s="21"/>
      <x:c r="S16" s="21"/>
      <x:c r="T16" s="18" t="str">
        <x:f>IF(AND(ISNUMBER(K16),ISNUMBER(R16),OR(M16="RETAIL",M16="SPECIAL_ORDER")),K16*R16,"")</x:f>
      </x:c>
      <x:c r="U16" s="18" t="str">
        <x:f>IF(AND(ISNUMBER(K16),ISNUMBER(S16),OR(M16="RETAIL",M16="SPECIAL_ORDER")),K16*S16,"")</x:f>
      </x:c>
      <x:c r="V16" s="18" t="str">
        <x:f>IF(AND(ISNUMBER(T16),ISNUMBER(U16)),MIN(T16,U16),IF(ISNUMBER(T16),T16,IF(ISNUMBER(U16),U16,"")))</x:f>
      </x:c>
      <x:c r="W16" s="23" t="str">
        <x:v>Geometric volume; compaction and supplier increment not added. Includes conditional rear exterior flatwork; split from required front-porch scope before procurement.</x:v>
      </x:c>
    </x:row>
    <x:row r="17" ht="55" customHeight="1">
      <x:c r="A17" s="2" t="str">
        <x:v>M011</x:v>
      </x:c>
      <x:c r="B17" s="2" t="str">
        <x:v>House</x:v>
      </x:c>
      <x:c r="C17" s="22" t="str">
        <x:v>Foundation &amp; slab</x:v>
      </x:c>
      <x:c r="D17" s="22" t="str">
        <x:v>Pad reinforcement cut pieces</x:v>
      </x:c>
      <x:c r="E17" s="2" t="str">
        <x:v>ea</x:v>
      </x:c>
      <x:c r="F17" s="15" t="n">
        <x:f>3*2+4*2</x:f>
        <x:v>14</x:v>
      </x:c>
      <x:c r="G17" s="19" t="n">
        <x:v>0</x:v>
      </x:c>
      <x:c r="H17" s="15" t="n">
        <x:f>IF(ISNUMBER(F17),F17*G17,"")</x:f>
        <x:v>0</x:v>
      </x:c>
      <x:c r="I17" s="15" t="n">
        <x:f>IF(ISNUMBER(F17),F17+H17,"")</x:f>
        <x:v>14</x:v>
      </x:c>
      <x:c r="J17" s="20"/>
      <x:c r="K17" s="15" t="str">
        <x:f>IF(ISNUMBER(I17),IF(ISNUMBER(J17),ROUNDUP(I17/J17,0)*J17,""),"")</x:f>
      </x:c>
      <x:c r="L17" s="2" t="str">
        <x:v>PLAN_EXACT</x:v>
      </x:c>
      <x:c r="M17" s="2" t="str">
        <x:v>RETAIL</x:v>
      </x:c>
      <x:c r="N17" s="2" t="str">
        <x:v>NEEDS_REVIEW</x:v>
      </x:c>
      <x:c r="O17" s="22" t="str">
        <x:v>A3.0/1 p9</x:v>
      </x:c>
      <x:c r="P17" s="22" t="str">
        <x:v>(3 each way x 2) + (4 each way x 2)</x:v>
      </x:c>
      <x:c r="Q17" s="22" t="str">
        <x:v>Six #5 at 2 ft 6 in + eight #5 at 3 ft</x:v>
      </x:c>
      <x:c r="R17" s="21"/>
      <x:c r="S17" s="21"/>
      <x:c r="T17" s="17" t="str">
        <x:f>IF(AND(ISNUMBER(K17),ISNUMBER(R17),OR(M17="RETAIL",M17="SPECIAL_ORDER")),K17*R17,"")</x:f>
      </x:c>
      <x:c r="U17" s="17" t="str">
        <x:f>IF(AND(ISNUMBER(K17),ISNUMBER(S17),OR(M17="RETAIL",M17="SPECIAL_ORDER")),K17*S17,"")</x:f>
      </x:c>
      <x:c r="V17" s="17" t="str">
        <x:f>IF(AND(ISNUMBER(T17),ISNUMBER(U17)),MIN(T17,U17),IF(ISNUMBER(T17),T17,IF(ISNUMBER(U17),U17,"")))</x:f>
      </x:c>
      <x:c r="W17" s="22" t="str">
        <x:v>39 LF of cut lengths; no stock-length or cutting optimization. Confirm cover.</x:v>
      </x:c>
    </x:row>
    <x:row r="18" ht="55" customHeight="1">
      <x:c r="A18" s="12" t="str">
        <x:v>M012</x:v>
      </x:c>
      <x:c r="B18" s="12" t="str">
        <x:v>House</x:v>
      </x:c>
      <x:c r="C18" s="23" t="str">
        <x:v>Foundation &amp; slab</x:v>
      </x:c>
      <x:c r="D18" s="23" t="str">
        <x:v>Foundation wall/footing rebar</x:v>
      </x:c>
      <x:c r="E18" s="12" t="str">
        <x:v>LF</x:v>
      </x:c>
      <x:c r="F18" s="16"/>
      <x:c r="G18" s="19" t="n">
        <x:v>0</x:v>
      </x:c>
      <x:c r="H18" s="16" t="str">
        <x:f>IF(ISNUMBER(F18),F18*G18,"")</x:f>
      </x:c>
      <x:c r="I18" s="16" t="str">
        <x:f>IF(ISNUMBER(F18),F18+H18,"")</x:f>
      </x:c>
      <x:c r="J18" s="20"/>
      <x:c r="K18" s="16" t="str">
        <x:f>IF(ISNUMBER(I18),IF(ISNUMBER(J18),ROUNDUP(I18/J18,0)*J18,""),"")</x:f>
      </x:c>
      <x:c r="L18" s="12" t="str">
        <x:v>UNRESOLVED</x:v>
      </x:c>
      <x:c r="M18" s="12" t="str">
        <x:v>RETAIL</x:v>
      </x:c>
      <x:c r="N18" s="12" t="str">
        <x:v>BLOCKED</x:v>
      </x:c>
      <x:c r="O18" s="23" t="str">
        <x:v>A4.0/4-5 p11; A3.0/1 p9</x:v>
      </x:c>
      <x:c r="P18" s="23" t="str">
        <x:v>Wall geometry, laps, corners, layers and footing width must be resolved.</x:v>
      </x:c>
      <x:c r="Q18" s="23" t="str">
        <x:v>#5 at 16 in horizontal/vertical; continuous bars and dowels per details</x:v>
      </x:c>
      <x:c r="R18" s="21"/>
      <x:c r="S18" s="21"/>
      <x:c r="T18" s="18" t="str">
        <x:f>IF(AND(ISNUMBER(K18),ISNUMBER(R18),OR(M18="RETAIL",M18="SPECIAL_ORDER")),K18*R18,"")</x:f>
      </x:c>
      <x:c r="U18" s="18" t="str">
        <x:f>IF(AND(ISNUMBER(K18),ISNUMBER(S18),OR(M18="RETAIL",M18="SPECIAL_ORDER")),K18*S18,"")</x:f>
      </x:c>
      <x:c r="V18" s="18" t="str">
        <x:f>IF(AND(ISNUMBER(T18),ISNUMBER(U18)),MIN(T18,U18),IF(ISNUMBER(T18),T18,IF(ISNUMBER(U18),U18,"")))</x:f>
      </x:c>
      <x:c r="W18" s="23" t="str"/>
    </x:row>
    <x:row r="19" ht="55" customHeight="1">
      <x:c r="A19" s="2" t="str">
        <x:v>M013</x:v>
      </x:c>
      <x:c r="B19" s="2" t="str">
        <x:v>House</x:v>
      </x:c>
      <x:c r="C19" s="22" t="str">
        <x:v>Foundation &amp; slab</x:v>
      </x:c>
      <x:c r="D19" s="22" t="str">
        <x:v>Column base plates</x:v>
      </x:c>
      <x:c r="E19" s="2" t="str">
        <x:v>ea</x:v>
      </x:c>
      <x:c r="F19" s="15" t="n">
        <x:v>5</x:v>
      </x:c>
      <x:c r="G19" s="19" t="n">
        <x:v>0</x:v>
      </x:c>
      <x:c r="H19" s="15" t="n">
        <x:f>IF(ISNUMBER(F19),F19*G19,"")</x:f>
        <x:v>0</x:v>
      </x:c>
      <x:c r="I19" s="15" t="n">
        <x:f>IF(ISNUMBER(F19),F19+H19,"")</x:f>
        <x:v>5</x:v>
      </x:c>
      <x:c r="J19" s="20" t="n">
        <x:v>1</x:v>
      </x:c>
      <x:c r="K19" s="15" t="n">
        <x:f>IF(ISNUMBER(I19),IF(ISNUMBER(J19),ROUNDUP(I19/J19,0)*J19,""),"")</x:f>
        <x:v>5</x:v>
      </x:c>
      <x:c r="L19" s="2" t="str">
        <x:v>PLAN_EXACT</x:v>
      </x:c>
      <x:c r="M19" s="2" t="str">
        <x:v>SUPPLIER_QUOTE</x:v>
      </x:c>
      <x:c r="N19" s="2" t="str">
        <x:v>NEEDS_REVIEW</x:v>
      </x:c>
      <x:c r="O19" s="22" t="str">
        <x:v>A3.0/1 p9</x:v>
      </x:c>
      <x:c r="P19" s="22" t="str">
        <x:v>Five distinct HSS foundation support locations.</x:v>
      </x:c>
      <x:c r="Q19" s="22" t="str">
        <x:v>8 x 8 x 1/2 in steel plate</x:v>
      </x:c>
      <x:c r="R19" s="21"/>
      <x:c r="S19" s="21"/>
      <x:c r="T19" s="17" t="str">
        <x:f>IF(AND(ISNUMBER(K19),ISNUMBER(R19),OR(M19="RETAIL",M19="SPECIAL_ORDER")),K19*R19,"")</x:f>
      </x:c>
      <x:c r="U19" s="17" t="str">
        <x:f>IF(AND(ISNUMBER(K19),ISNUMBER(S19),OR(M19="RETAIL",M19="SPECIAL_ORDER")),K19*S19,"")</x:f>
      </x:c>
      <x:c r="V19" s="17" t="str">
        <x:f>IF(AND(ISNUMBER(T19),ISNUMBER(U19)),MIN(T19,U19),IF(ISNUMBER(T19),T19,IF(ISNUMBER(U19),U19,"")))</x:f>
      </x:c>
      <x:c r="W19" s="22" t="str">
        <x:v>Fabrication and weld/anchor detail review required.</x:v>
      </x:c>
    </x:row>
    <x:row r="20" ht="55" customHeight="1">
      <x:c r="A20" s="12" t="str">
        <x:v>M014</x:v>
      </x:c>
      <x:c r="B20" s="12" t="str">
        <x:v>House</x:v>
      </x:c>
      <x:c r="C20" s="23" t="str">
        <x:v>Foundation &amp; slab</x:v>
      </x:c>
      <x:c r="D20" s="23" t="str">
        <x:v>Adhesive anchors at HSS bases</x:v>
      </x:c>
      <x:c r="E20" s="12" t="str">
        <x:v>ea</x:v>
      </x:c>
      <x:c r="F20" s="16" t="n">
        <x:f>5*4</x:f>
        <x:v>20</x:v>
      </x:c>
      <x:c r="G20" s="19" t="n">
        <x:v>0</x:v>
      </x:c>
      <x:c r="H20" s="16" t="n">
        <x:f>IF(ISNUMBER(F20),F20*G20,"")</x:f>
        <x:v>0</x:v>
      </x:c>
      <x:c r="I20" s="16" t="n">
        <x:f>IF(ISNUMBER(F20),F20+H20,"")</x:f>
        <x:v>20</x:v>
      </x:c>
      <x:c r="J20" s="20" t="n">
        <x:v>1</x:v>
      </x:c>
      <x:c r="K20" s="16" t="n">
        <x:f>IF(ISNUMBER(I20),IF(ISNUMBER(J20),ROUNDUP(I20/J20,0)*J20,""),"")</x:f>
        <x:v>20</x:v>
      </x:c>
      <x:c r="L20" s="12" t="str">
        <x:v>PLAN_DERIVED</x:v>
      </x:c>
      <x:c r="M20" s="12" t="str">
        <x:v>RETAIL</x:v>
      </x:c>
      <x:c r="N20" s="12" t="str">
        <x:v>NEEDS_REVIEW</x:v>
      </x:c>
      <x:c r="O20" s="23" t="str">
        <x:v>A3.0/1 p9</x:v>
      </x:c>
      <x:c r="P20" s="23" t="str">
        <x:v>5 supports x 4 anchors</x:v>
      </x:c>
      <x:c r="Q20" s="23" t="str">
        <x:v>3/4 in Hilti HIT HY-200 system; four per base</x:v>
      </x:c>
      <x:c r="R20" s="21"/>
      <x:c r="S20" s="21"/>
      <x:c r="T20" s="18" t="str">
        <x:f>IF(AND(ISNUMBER(K20),ISNUMBER(R20),OR(M20="RETAIL",M20="SPECIAL_ORDER")),K20*R20,"")</x:f>
      </x:c>
      <x:c r="U20" s="18" t="str">
        <x:f>IF(AND(ISNUMBER(K20),ISNUMBER(S20),OR(M20="RETAIL",M20="SPECIAL_ORDER")),K20*S20,"")</x:f>
      </x:c>
      <x:c r="V20" s="18" t="str">
        <x:f>IF(AND(ISNUMBER(T20),ISNUMBER(U20)),MIN(T20,U20),IF(ISNUMBER(T20),T20,IF(ISNUMBER(U20),U20,"")))</x:f>
      </x:c>
      <x:c r="W20" s="23" t="str">
        <x:v>Embedment, rod length and adhesive cartridge yield unresolved.</x:v>
      </x:c>
    </x:row>
    <x:row r="21" ht="55" customHeight="1">
      <x:c r="A21" s="2" t="str">
        <x:v>M015</x:v>
      </x:c>
      <x:c r="B21" s="2" t="str">
        <x:v>House</x:v>
      </x:c>
      <x:c r="C21" s="22" t="str">
        <x:v>Foundation &amp; slab</x:v>
      </x:c>
      <x:c r="D21" s="22" t="str">
        <x:v>Sill anchor bolts</x:v>
      </x:c>
      <x:c r="E21" s="2" t="str">
        <x:v>ea</x:v>
      </x:c>
      <x:c r="F21" s="15"/>
      <x:c r="G21" s="19" t="n">
        <x:v>0</x:v>
      </x:c>
      <x:c r="H21" s="15" t="str">
        <x:f>IF(ISNUMBER(F21),F21*G21,"")</x:f>
      </x:c>
      <x:c r="I21" s="15" t="str">
        <x:f>IF(ISNUMBER(F21),F21+H21,"")</x:f>
      </x:c>
      <x:c r="J21" s="20"/>
      <x:c r="K21" s="15" t="str">
        <x:f>IF(ISNUMBER(I21),IF(ISNUMBER(J21),ROUNDUP(I21/J21,0)*J21,""),"")</x:f>
      </x:c>
      <x:c r="L21" s="2" t="str">
        <x:v>UNRESOLVED</x:v>
      </x:c>
      <x:c r="M21" s="2" t="str">
        <x:v>RETAIL</x:v>
      </x:c>
      <x:c r="N21" s="2" t="str">
        <x:v>BLOCKED</x:v>
      </x:c>
      <x:c r="O21" s="22" t="str">
        <x:v>A3.0/1 p9; A4.0/4-5 p11; P1.2 p18</x:v>
      </x:c>
      <x:c r="P21" s="22" t="str">
        <x:v>Detailed geometry/specification review required.</x:v>
      </x:c>
      <x:c r="Q21" s="22" t="str">
        <x:v>1/2 in diameter; &lt;=6 ft OC; corner/plate rules</x:v>
      </x:c>
      <x:c r="R21" s="21"/>
      <x:c r="S21" s="21"/>
      <x:c r="T21" s="17" t="str">
        <x:f>IF(AND(ISNUMBER(K21),ISNUMBER(R21),OR(M21="RETAIL",M21="SPECIAL_ORDER")),K21*R21,"")</x:f>
      </x:c>
      <x:c r="U21" s="17" t="str">
        <x:f>IF(AND(ISNUMBER(K21),ISNUMBER(S21),OR(M21="RETAIL",M21="SPECIAL_ORDER")),K21*S21,"")</x:f>
      </x:c>
      <x:c r="V21" s="17" t="str">
        <x:f>IF(AND(ISNUMBER(T21),ISNUMBER(U21)),MIN(T21,U21),IF(ISNUMBER(T21),T21,IF(ISNUMBER(U21),U21,"")))</x:f>
      </x:c>
      <x:c r="W21" s="22" t="str"/>
    </x:row>
    <x:row r="22" ht="55" customHeight="1">
      <x:c r="A22" s="12" t="str">
        <x:v>M016</x:v>
      </x:c>
      <x:c r="B22" s="12" t="str">
        <x:v>House</x:v>
      </x:c>
      <x:c r="C22" s="23" t="str">
        <x:v>Foundation &amp; slab</x:v>
      </x:c>
      <x:c r="D22" s="23" t="str">
        <x:v>PT sole plates and sill seal</x:v>
      </x:c>
      <x:c r="E22" s="12" t="str">
        <x:v>LF</x:v>
      </x:c>
      <x:c r="F22" s="16"/>
      <x:c r="G22" s="19" t="n">
        <x:v>0</x:v>
      </x:c>
      <x:c r="H22" s="16" t="str">
        <x:f>IF(ISNUMBER(F22),F22*G22,"")</x:f>
      </x:c>
      <x:c r="I22" s="16" t="str">
        <x:f>IF(ISNUMBER(F22),F22+H22,"")</x:f>
      </x:c>
      <x:c r="J22" s="20"/>
      <x:c r="K22" s="16" t="str">
        <x:f>IF(ISNUMBER(I22),IF(ISNUMBER(J22),ROUNDUP(I22/J22,0)*J22,""),"")</x:f>
      </x:c>
      <x:c r="L22" s="12" t="str">
        <x:v>UNRESOLVED</x:v>
      </x:c>
      <x:c r="M22" s="12" t="str">
        <x:v>RETAIL</x:v>
      </x:c>
      <x:c r="N22" s="12" t="str">
        <x:v>BLOCKED</x:v>
      </x:c>
      <x:c r="O22" s="23" t="str">
        <x:v>A3.0/1 p9; A4.0/4-5 p11; P1.2 p18</x:v>
      </x:c>
      <x:c r="P22" s="23" t="str">
        <x:v>Detailed geometry/specification review required.</x:v>
      </x:c>
      <x:c r="Q22" s="23" t="str">
        <x:v>2x treated sole plate per wall details</x:v>
      </x:c>
      <x:c r="R22" s="21"/>
      <x:c r="S22" s="21"/>
      <x:c r="T22" s="18" t="str">
        <x:f>IF(AND(ISNUMBER(K22),ISNUMBER(R22),OR(M22="RETAIL",M22="SPECIAL_ORDER")),K22*R22,"")</x:f>
      </x:c>
      <x:c r="U22" s="18" t="str">
        <x:f>IF(AND(ISNUMBER(K22),ISNUMBER(S22),OR(M22="RETAIL",M22="SPECIAL_ORDER")),K22*S22,"")</x:f>
      </x:c>
      <x:c r="V22" s="18" t="str">
        <x:f>IF(AND(ISNUMBER(T22),ISNUMBER(U22)),MIN(T22,U22),IF(ISNUMBER(T22),T22,IF(ISNUMBER(U22),U22,"")))</x:f>
      </x:c>
      <x:c r="W22" s="23" t="str"/>
    </x:row>
    <x:row r="23" ht="55" customHeight="1">
      <x:c r="A23" s="2" t="str">
        <x:v>M017</x:v>
      </x:c>
      <x:c r="B23" s="2" t="str">
        <x:v>House</x:v>
      </x:c>
      <x:c r="C23" s="22" t="str">
        <x:v>Foundation &amp; slab</x:v>
      </x:c>
      <x:c r="D23" s="22" t="str">
        <x:v>Foundation waterproofing</x:v>
      </x:c>
      <x:c r="E23" s="2" t="str">
        <x:v>SF</x:v>
      </x:c>
      <x:c r="F23" s="15"/>
      <x:c r="G23" s="19" t="n">
        <x:v>0</x:v>
      </x:c>
      <x:c r="H23" s="15" t="str">
        <x:f>IF(ISNUMBER(F23),F23*G23,"")</x:f>
      </x:c>
      <x:c r="I23" s="15" t="str">
        <x:f>IF(ISNUMBER(F23),F23+H23,"")</x:f>
      </x:c>
      <x:c r="J23" s="20"/>
      <x:c r="K23" s="15" t="str">
        <x:f>IF(ISNUMBER(I23),IF(ISNUMBER(J23),ROUNDUP(I23/J23,0)*J23,""),"")</x:f>
      </x:c>
      <x:c r="L23" s="2" t="str">
        <x:v>UNRESOLVED</x:v>
      </x:c>
      <x:c r="M23" s="2" t="str">
        <x:v>RETAIL</x:v>
      </x:c>
      <x:c r="N23" s="2" t="str">
        <x:v>BLOCKED</x:v>
      </x:c>
      <x:c r="O23" s="22" t="str">
        <x:v>A3.0/1 p9; A4.0/4-5 p11; P1.2 p18</x:v>
      </x:c>
      <x:c r="P23" s="22" t="str">
        <x:v>Detailed geometry/specification review required.</x:v>
      </x:c>
      <x:c r="Q23" s="22" t="str">
        <x:v>Weather-proof membrane at new foundation</x:v>
      </x:c>
      <x:c r="R23" s="21"/>
      <x:c r="S23" s="21"/>
      <x:c r="T23" s="17" t="str">
        <x:f>IF(AND(ISNUMBER(K23),ISNUMBER(R23),OR(M23="RETAIL",M23="SPECIAL_ORDER")),K23*R23,"")</x:f>
      </x:c>
      <x:c r="U23" s="17" t="str">
        <x:f>IF(AND(ISNUMBER(K23),ISNUMBER(S23),OR(M23="RETAIL",M23="SPECIAL_ORDER")),K23*S23,"")</x:f>
      </x:c>
      <x:c r="V23" s="17" t="str">
        <x:f>IF(AND(ISNUMBER(T23),ISNUMBER(U23)),MIN(T23,U23),IF(ISNUMBER(T23),T23,IF(ISNUMBER(U23),U23,"")))</x:f>
      </x:c>
      <x:c r="W23" s="22" t="str"/>
    </x:row>
    <x:row r="24" ht="55" customHeight="1">
      <x:c r="A24" s="12" t="str">
        <x:v>M018</x:v>
      </x:c>
      <x:c r="B24" s="12" t="str">
        <x:v>House</x:v>
      </x:c>
      <x:c r="C24" s="23" t="str">
        <x:v>Foundation &amp; slab</x:v>
      </x:c>
      <x:c r="D24" s="23" t="str">
        <x:v>Foundation exterior insulation</x:v>
      </x:c>
      <x:c r="E24" s="12" t="str">
        <x:v>SF</x:v>
      </x:c>
      <x:c r="F24" s="16"/>
      <x:c r="G24" s="19" t="n">
        <x:v>0</x:v>
      </x:c>
      <x:c r="H24" s="16" t="str">
        <x:f>IF(ISNUMBER(F24),F24*G24,"")</x:f>
      </x:c>
      <x:c r="I24" s="16" t="str">
        <x:f>IF(ISNUMBER(F24),F24+H24,"")</x:f>
      </x:c>
      <x:c r="J24" s="20"/>
      <x:c r="K24" s="16" t="str">
        <x:f>IF(ISNUMBER(I24),IF(ISNUMBER(J24),ROUNDUP(I24/J24,0)*J24,""),"")</x:f>
      </x:c>
      <x:c r="L24" s="12" t="str">
        <x:v>UNRESOLVED</x:v>
      </x:c>
      <x:c r="M24" s="12" t="str">
        <x:v>RETAIL</x:v>
      </x:c>
      <x:c r="N24" s="12" t="str">
        <x:v>BLOCKED</x:v>
      </x:c>
      <x:c r="O24" s="23" t="str">
        <x:v>A3.0/1 p9; A4.0/4-5 p11; P1.2 p18</x:v>
      </x:c>
      <x:c r="P24" s="23" t="str">
        <x:v>Detailed geometry/specification review required.</x:v>
      </x:c>
      <x:c r="Q24" s="23" t="str">
        <x:v>2 in rigid insulation; performance to confirm</x:v>
      </x:c>
      <x:c r="R24" s="21"/>
      <x:c r="S24" s="21"/>
      <x:c r="T24" s="18" t="str">
        <x:f>IF(AND(ISNUMBER(K24),ISNUMBER(R24),OR(M24="RETAIL",M24="SPECIAL_ORDER")),K24*R24,"")</x:f>
      </x:c>
      <x:c r="U24" s="18" t="str">
        <x:f>IF(AND(ISNUMBER(K24),ISNUMBER(S24),OR(M24="RETAIL",M24="SPECIAL_ORDER")),K24*S24,"")</x:f>
      </x:c>
      <x:c r="V24" s="18" t="str">
        <x:f>IF(AND(ISNUMBER(T24),ISNUMBER(U24)),MIN(T24,U24),IF(ISNUMBER(T24),T24,IF(ISNUMBER(U24),U24,"")))</x:f>
      </x:c>
      <x:c r="W24" s="23" t="str"/>
    </x:row>
    <x:row r="25" ht="55" customHeight="1">
      <x:c r="A25" s="2" t="str">
        <x:v>M019</x:v>
      </x:c>
      <x:c r="B25" s="2" t="str">
        <x:v>House</x:v>
      </x:c>
      <x:c r="C25" s="22" t="str">
        <x:v>Foundation &amp; slab</x:v>
      </x:c>
      <x:c r="D25" s="22" t="str">
        <x:v>Interior drain tile</x:v>
      </x:c>
      <x:c r="E25" s="2" t="str">
        <x:v>LF</x:v>
      </x:c>
      <x:c r="F25" s="15"/>
      <x:c r="G25" s="19" t="n">
        <x:v>0</x:v>
      </x:c>
      <x:c r="H25" s="15" t="str">
        <x:f>IF(ISNUMBER(F25),F25*G25,"")</x:f>
      </x:c>
      <x:c r="I25" s="15" t="str">
        <x:f>IF(ISNUMBER(F25),F25+H25,"")</x:f>
      </x:c>
      <x:c r="J25" s="20"/>
      <x:c r="K25" s="15" t="str">
        <x:f>IF(ISNUMBER(I25),IF(ISNUMBER(J25),ROUNDUP(I25/J25,0)*J25,""),"")</x:f>
      </x:c>
      <x:c r="L25" s="2" t="str">
        <x:v>UNRESOLVED</x:v>
      </x:c>
      <x:c r="M25" s="2" t="str">
        <x:v>RETAIL</x:v>
      </x:c>
      <x:c r="N25" s="2" t="str">
        <x:v>BLOCKED</x:v>
      </x:c>
      <x:c r="O25" s="22" t="str">
        <x:v>A3.0/1 p9; A4.0/4-5 p11; P1.2 p18</x:v>
      </x:c>
      <x:c r="P25" s="22" t="str">
        <x:v>Detailed geometry/specification review required.</x:v>
      </x:c>
      <x:c r="Q25" s="22" t="str">
        <x:v>4 in pipe around inside foundation perimeter</x:v>
      </x:c>
      <x:c r="R25" s="21"/>
      <x:c r="S25" s="21"/>
      <x:c r="T25" s="17" t="str">
        <x:f>IF(AND(ISNUMBER(K25),ISNUMBER(R25),OR(M25="RETAIL",M25="SPECIAL_ORDER")),K25*R25,"")</x:f>
      </x:c>
      <x:c r="U25" s="17" t="str">
        <x:f>IF(AND(ISNUMBER(K25),ISNUMBER(S25),OR(M25="RETAIL",M25="SPECIAL_ORDER")),K25*S25,"")</x:f>
      </x:c>
      <x:c r="V25" s="17" t="str">
        <x:f>IF(AND(ISNUMBER(T25),ISNUMBER(U25)),MIN(T25,U25),IF(ISNUMBER(T25),T25,IF(ISNUMBER(U25),U25,"")))</x:f>
      </x:c>
      <x:c r="W25" s="22" t="str">
        <x:v>Sump connection conflict C03.</x:v>
      </x:c>
    </x:row>
    <x:row r="26" ht="55" customHeight="1">
      <x:c r="A26" s="12" t="str">
        <x:v>M020</x:v>
      </x:c>
      <x:c r="B26" s="12" t="str">
        <x:v>House</x:v>
      </x:c>
      <x:c r="C26" s="23" t="str">
        <x:v>Foundation &amp; slab</x:v>
      </x:c>
      <x:c r="D26" s="23" t="str">
        <x:v>Drainage stone, sleeves and supports</x:v>
      </x:c>
      <x:c r="E26" s="12" t="str">
        <x:v>ea</x:v>
      </x:c>
      <x:c r="F26" s="16"/>
      <x:c r="G26" s="19" t="n">
        <x:v>0</x:v>
      </x:c>
      <x:c r="H26" s="16" t="str">
        <x:f>IF(ISNUMBER(F26),F26*G26,"")</x:f>
      </x:c>
      <x:c r="I26" s="16" t="str">
        <x:f>IF(ISNUMBER(F26),F26+H26,"")</x:f>
      </x:c>
      <x:c r="J26" s="20"/>
      <x:c r="K26" s="16" t="str">
        <x:f>IF(ISNUMBER(I26),IF(ISNUMBER(J26),ROUNDUP(I26/J26,0)*J26,""),"")</x:f>
      </x:c>
      <x:c r="L26" s="12" t="str">
        <x:v>UNRESOLVED</x:v>
      </x:c>
      <x:c r="M26" s="12" t="str">
        <x:v>RETAIL</x:v>
      </x:c>
      <x:c r="N26" s="12" t="str">
        <x:v>BLOCKED</x:v>
      </x:c>
      <x:c r="O26" s="23" t="str">
        <x:v>A3.0/1 p9; A4.0/4-5 p11; P1.2 p18</x:v>
      </x:c>
      <x:c r="P26" s="23" t="str">
        <x:v>Detailed geometry/specification review required.</x:v>
      </x:c>
      <x:c r="Q26" s="23" t="str">
        <x:v>Per drainage and foundation details</x:v>
      </x:c>
      <x:c r="R26" s="21"/>
      <x:c r="S26" s="21"/>
      <x:c r="T26" s="18" t="str">
        <x:f>IF(AND(ISNUMBER(K26),ISNUMBER(R26),OR(M26="RETAIL",M26="SPECIAL_ORDER")),K26*R26,"")</x:f>
      </x:c>
      <x:c r="U26" s="18" t="str">
        <x:f>IF(AND(ISNUMBER(K26),ISNUMBER(S26),OR(M26="RETAIL",M26="SPECIAL_ORDER")),K26*S26,"")</x:f>
      </x:c>
      <x:c r="V26" s="18" t="str">
        <x:f>IF(AND(ISNUMBER(T26),ISNUMBER(U26)),MIN(T26,U26),IF(ISNUMBER(T26),T26,IF(ISNUMBER(U26),U26,"")))</x:f>
      </x:c>
      <x:c r="W26" s="23" t="str"/>
    </x:row>
    <x:row r="27" ht="55" customHeight="1">
      <x:c r="A27" s="2" t="str">
        <x:v>M021</x:v>
      </x:c>
      <x:c r="B27" s="2" t="str">
        <x:v>House</x:v>
      </x:c>
      <x:c r="C27" s="22" t="str">
        <x:v>Foundation &amp; slab</x:v>
      </x:c>
      <x:c r="D27" s="22" t="str">
        <x:v>Rebar chairs/supports</x:v>
      </x:c>
      <x:c r="E27" s="2" t="str">
        <x:v>ea</x:v>
      </x:c>
      <x:c r="F27" s="15"/>
      <x:c r="G27" s="19" t="n">
        <x:v>0</x:v>
      </x:c>
      <x:c r="H27" s="15" t="str">
        <x:f>IF(ISNUMBER(F27),F27*G27,"")</x:f>
      </x:c>
      <x:c r="I27" s="15" t="str">
        <x:f>IF(ISNUMBER(F27),F27+H27,"")</x:f>
      </x:c>
      <x:c r="J27" s="20"/>
      <x:c r="K27" s="15" t="str">
        <x:f>IF(ISNUMBER(I27),IF(ISNUMBER(J27),ROUNDUP(I27/J27,0)*J27,""),"")</x:f>
      </x:c>
      <x:c r="L27" s="2" t="str">
        <x:v>UNRESOLVED</x:v>
      </x:c>
      <x:c r="M27" s="2" t="str">
        <x:v>RETAIL</x:v>
      </x:c>
      <x:c r="N27" s="2" t="str">
        <x:v>BLOCKED</x:v>
      </x:c>
      <x:c r="O27" s="22" t="str">
        <x:v>A3.0/1 p9; A4.0/4-5 p11; P1.2 p18</x:v>
      </x:c>
      <x:c r="P27" s="22" t="str">
        <x:v>Detailed geometry/specification review required.</x:v>
      </x:c>
      <x:c r="Q27" s="22" t="str">
        <x:v>Compatible with approved cover and bar arrangement</x:v>
      </x:c>
      <x:c r="R27" s="21"/>
      <x:c r="S27" s="21"/>
      <x:c r="T27" s="17" t="str">
        <x:f>IF(AND(ISNUMBER(K27),ISNUMBER(R27),OR(M27="RETAIL",M27="SPECIAL_ORDER")),K27*R27,"")</x:f>
      </x:c>
      <x:c r="U27" s="17" t="str">
        <x:f>IF(AND(ISNUMBER(K27),ISNUMBER(S27),OR(M27="RETAIL",M27="SPECIAL_ORDER")),K27*S27,"")</x:f>
      </x:c>
      <x:c r="V27" s="17" t="str">
        <x:f>IF(AND(ISNUMBER(T27),ISNUMBER(U27)),MIN(T27,U27),IF(ISNUMBER(T27),T27,IF(ISNUMBER(U27),U27,"")))</x:f>
      </x:c>
      <x:c r="W27" s="22" t="str"/>
    </x:row>
    <x:row r="28" ht="55" customHeight="1">
      <x:c r="A28" s="12" t="str">
        <x:v>M022</x:v>
      </x:c>
      <x:c r="B28" s="12" t="str">
        <x:v>House</x:v>
      </x:c>
      <x:c r="C28" s="23" t="str">
        <x:v>Foundation &amp; slab</x:v>
      </x:c>
      <x:c r="D28" s="23" t="str">
        <x:v>Underslab vapor barrier</x:v>
      </x:c>
      <x:c r="E28" s="12" t="str">
        <x:v>SF</x:v>
      </x:c>
      <x:c r="F28" s="16"/>
      <x:c r="G28" s="19" t="n">
        <x:v>0</x:v>
      </x:c>
      <x:c r="H28" s="16" t="str">
        <x:f>IF(ISNUMBER(F28),F28*G28,"")</x:f>
      </x:c>
      <x:c r="I28" s="16" t="str">
        <x:f>IF(ISNUMBER(F28),F28+H28,"")</x:f>
      </x:c>
      <x:c r="J28" s="20"/>
      <x:c r="K28" s="16" t="str">
        <x:f>IF(ISNUMBER(I28),IF(ISNUMBER(J28),ROUNDUP(I28/J28,0)*J28,""),"")</x:f>
      </x:c>
      <x:c r="L28" s="12" t="str">
        <x:v>UNRESOLVED</x:v>
      </x:c>
      <x:c r="M28" s="12" t="str">
        <x:v>RETAIL</x:v>
      </x:c>
      <x:c r="N28" s="12" t="str">
        <x:v>BLOCKED</x:v>
      </x:c>
      <x:c r="O28" s="23" t="str">
        <x:v>A3.0/1 p9; A4.0/4-5 p11; P1.2 p18</x:v>
      </x:c>
      <x:c r="P28" s="23" t="str">
        <x:v>Detailed geometry/specification review required.</x:v>
      </x:c>
      <x:c r="Q28" s="23" t="str">
        <x:v>Specification and requirement to confirm</x:v>
      </x:c>
      <x:c r="R28" s="21"/>
      <x:c r="S28" s="21"/>
      <x:c r="T28" s="18" t="str">
        <x:f>IF(AND(ISNUMBER(K28),ISNUMBER(R28),OR(M28="RETAIL",M28="SPECIAL_ORDER")),K28*R28,"")</x:f>
      </x:c>
      <x:c r="U28" s="18" t="str">
        <x:f>IF(AND(ISNUMBER(K28),ISNUMBER(S28),OR(M28="RETAIL",M28="SPECIAL_ORDER")),K28*S28,"")</x:f>
      </x:c>
      <x:c r="V28" s="18" t="str">
        <x:f>IF(AND(ISNUMBER(T28),ISNUMBER(U28)),MIN(T28,U28),IF(ISNUMBER(T28),T28,IF(ISNUMBER(U28),U28,"")))</x:f>
      </x:c>
      <x:c r="W28" s="23" t="str"/>
    </x:row>
    <x:row r="29" ht="55" customHeight="1">
      <x:c r="A29" s="2" t="str">
        <x:v>M023</x:v>
      </x:c>
      <x:c r="B29" s="2" t="str">
        <x:v>House</x:v>
      </x:c>
      <x:c r="C29" s="22" t="str">
        <x:v>Foundation &amp; slab</x:v>
      </x:c>
      <x:c r="D29" s="22" t="str">
        <x:v>Window well assemblies</x:v>
      </x:c>
      <x:c r="E29" s="2" t="str">
        <x:v>ea</x:v>
      </x:c>
      <x:c r="F29" s="15" t="n">
        <x:v>3</x:v>
      </x:c>
      <x:c r="G29" s="19" t="n">
        <x:v>0</x:v>
      </x:c>
      <x:c r="H29" s="15" t="n">
        <x:f>IF(ISNUMBER(F29),F29*G29,"")</x:f>
        <x:v>0</x:v>
      </x:c>
      <x:c r="I29" s="15" t="n">
        <x:f>IF(ISNUMBER(F29),F29+H29,"")</x:f>
        <x:v>3</x:v>
      </x:c>
      <x:c r="J29" s="20" t="n">
        <x:v>1</x:v>
      </x:c>
      <x:c r="K29" s="15" t="n">
        <x:f>IF(ISNUMBER(I29),IF(ISNUMBER(J29),ROUNDUP(I29/J29,0)*J29,""),"")</x:f>
        <x:v>3</x:v>
      </x:c>
      <x:c r="L29" s="2" t="str">
        <x:v>PLAN_EXACT</x:v>
      </x:c>
      <x:c r="M29" s="2" t="str">
        <x:v>SPECIAL_ORDER</x:v>
      </x:c>
      <x:c r="N29" s="2" t="str">
        <x:v>NEEDS_REVIEW</x:v>
      </x:c>
      <x:c r="O29" s="22" t="str">
        <x:v>A1.0/1 p4; A4.0/6 p11</x:v>
      </x:c>
      <x:c r="P29" s="22" t="str">
        <x:v>Three new well callouts; existing wells excluded.</x:v>
      </x:c>
      <x:c r="Q29" s="22" t="str">
        <x:v>Two ordinary new wells + one egress well</x:v>
      </x:c>
      <x:c r="R29" s="21"/>
      <x:c r="S29" s="21"/>
      <x:c r="T29" s="17" t="str">
        <x:f>IF(AND(ISNUMBER(K29),ISNUMBER(R29),OR(M29="RETAIL",M29="SPECIAL_ORDER")),K29*R29,"")</x:f>
      </x:c>
      <x:c r="U29" s="17" t="str">
        <x:f>IF(AND(ISNUMBER(K29),ISNUMBER(S29),OR(M29="RETAIL",M29="SPECIAL_ORDER")),K29*S29,"")</x:f>
      </x:c>
      <x:c r="V29" s="17" t="str">
        <x:f>IF(AND(ISNUMBER(T29),ISNUMBER(U29)),MIN(T29,U29),IF(ISNUMBER(T29),T29,IF(ISNUMBER(U29),U29,"")))</x:f>
      </x:c>
      <x:c r="W29" s="22" t="str">
        <x:v>Dimensions, drainage and egress opening require review.</x:v>
      </x:c>
    </x:row>
    <x:row r="30" ht="55" customHeight="1">
      <x:c r="A30" s="12" t="str">
        <x:v>M024</x:v>
      </x:c>
      <x:c r="B30" s="12" t="str">
        <x:v>House</x:v>
      </x:c>
      <x:c r="C30" s="23" t="str">
        <x:v>Foundation &amp; slab</x:v>
      </x:c>
      <x:c r="D30" s="23" t="str">
        <x:v>Egress well grate and ladder</x:v>
      </x:c>
      <x:c r="E30" s="12" t="str">
        <x:v>ea</x:v>
      </x:c>
      <x:c r="F30" s="16" t="n">
        <x:v>1</x:v>
      </x:c>
      <x:c r="G30" s="19" t="n">
        <x:v>0</x:v>
      </x:c>
      <x:c r="H30" s="16" t="n">
        <x:f>IF(ISNUMBER(F30),F30*G30,"")</x:f>
        <x:v>0</x:v>
      </x:c>
      <x:c r="I30" s="16" t="n">
        <x:f>IF(ISNUMBER(F30),F30+H30,"")</x:f>
        <x:v>1</x:v>
      </x:c>
      <x:c r="J30" s="20" t="n">
        <x:v>1</x:v>
      </x:c>
      <x:c r="K30" s="16" t="n">
        <x:f>IF(ISNUMBER(I30),IF(ISNUMBER(J30),ROUNDUP(I30/J30,0)*J30,""),"")</x:f>
        <x:v>1</x:v>
      </x:c>
      <x:c r="L30" s="12" t="str">
        <x:v>PLAN_EXACT</x:v>
      </x:c>
      <x:c r="M30" s="12" t="str">
        <x:v>SPECIAL_ORDER</x:v>
      </x:c>
      <x:c r="N30" s="12" t="str">
        <x:v>NEEDS_REVIEW</x:v>
      </x:c>
      <x:c r="O30" s="23" t="str">
        <x:v>A1.0/1 p4; A4.0/6 p11</x:v>
      </x:c>
      <x:c r="P30" s="23" t="str">
        <x:v>One new egress well.</x:v>
      </x:c>
      <x:c r="Q30" s="23" t="str">
        <x:v>Premanufactured well grate with egress ladder</x:v>
      </x:c>
      <x:c r="R30" s="21"/>
      <x:c r="S30" s="21"/>
      <x:c r="T30" s="18" t="str">
        <x:f>IF(AND(ISNUMBER(K30),ISNUMBER(R30),OR(M30="RETAIL",M30="SPECIAL_ORDER")),K30*R30,"")</x:f>
      </x:c>
      <x:c r="U30" s="18" t="str">
        <x:f>IF(AND(ISNUMBER(K30),ISNUMBER(S30),OR(M30="RETAIL",M30="SPECIAL_ORDER")),K30*S30,"")</x:f>
      </x:c>
      <x:c r="V30" s="18" t="str">
        <x:f>IF(AND(ISNUMBER(T30),ISNUMBER(U30)),MIN(T30,U30),IF(ISNUMBER(T30),T30,IF(ISNUMBER(U30),U30,"")))</x:f>
      </x:c>
      <x:c r="W30" s="23" t="str">
        <x:v>W2 unit must meet clear-opening requirement; verify supplier configuration.</x:v>
      </x:c>
    </x:row>
    <x:row r="31" ht="55" customHeight="1">
      <x:c r="A31" s="2" t="str">
        <x:v>M025</x:v>
      </x:c>
      <x:c r="B31" s="2" t="str">
        <x:v>House</x:v>
      </x:c>
      <x:c r="C31" s="22" t="str">
        <x:v>Floor framing</x:v>
      </x:c>
      <x:c r="D31" s="22" t="str">
        <x:v>Engineered floor trusses</x:v>
      </x:c>
      <x:c r="E31" s="2" t="str">
        <x:v>ea</x:v>
      </x:c>
      <x:c r="F31" s="15"/>
      <x:c r="G31" s="19" t="n">
        <x:v>0</x:v>
      </x:c>
      <x:c r="H31" s="15" t="str">
        <x:f>IF(ISNUMBER(F31),F31*G31,"")</x:f>
      </x:c>
      <x:c r="I31" s="15" t="str">
        <x:f>IF(ISNUMBER(F31),F31+H31,"")</x:f>
      </x:c>
      <x:c r="J31" s="20"/>
      <x:c r="K31" s="15" t="str">
        <x:f>IF(ISNUMBER(I31),IF(ISNUMBER(J31),ROUNDUP(I31/J31,0)*J31,""),"")</x:f>
      </x:c>
      <x:c r="L31" s="2" t="str">
        <x:v>UNRESOLVED</x:v>
      </x:c>
      <x:c r="M31" s="2" t="str">
        <x:v>SUPPLIER_QUOTE</x:v>
      </x:c>
      <x:c r="N31" s="2" t="str">
        <x:v>BLOCKED</x:v>
      </x:c>
      <x:c r="O31" s="22" t="str">
        <x:v>A3.0/1-2 p9; A4.0/3 p11; A4.1/3 p12</x:v>
      </x:c>
      <x:c r="P31" s="22" t="str">
        <x:v>Member-by-member spans/counts and delegated design review required.</x:v>
      </x:c>
      <x:c r="Q31" s="22" t="str">
        <x:v>14 in wood trusses @16 in OC; kitchen/master bath 100 PSF live load</x:v>
      </x:c>
      <x:c r="R31" s="21"/>
      <x:c r="S31" s="21"/>
      <x:c r="T31" s="17" t="str">
        <x:f>IF(AND(ISNUMBER(K31),ISNUMBER(R31),OR(M31="RETAIL",M31="SPECIAL_ORDER")),K31*R31,"")</x:f>
      </x:c>
      <x:c r="U31" s="17" t="str">
        <x:f>IF(AND(ISNUMBER(K31),ISNUMBER(S31),OR(M31="RETAIL",M31="SPECIAL_ORDER")),K31*S31,"")</x:f>
      </x:c>
      <x:c r="V31" s="17" t="str">
        <x:f>IF(AND(ISNUMBER(T31),ISNUMBER(U31)),MIN(T31,U31),IF(ISNUMBER(T31),T31,IF(ISNUMBER(U31),U31,"")))</x:f>
      </x:c>
      <x:c r="W31" s="22" t="str"/>
    </x:row>
    <x:row r="32" ht="55" customHeight="1">
      <x:c r="A32" s="12" t="str">
        <x:v>M026</x:v>
      </x:c>
      <x:c r="B32" s="12" t="str">
        <x:v>House</x:v>
      </x:c>
      <x:c r="C32" s="23" t="str">
        <x:v>Floor framing</x:v>
      </x:c>
      <x:c r="D32" s="23" t="str">
        <x:v>Double floor trusses</x:v>
      </x:c>
      <x:c r="E32" s="12" t="str">
        <x:v>ea</x:v>
      </x:c>
      <x:c r="F32" s="16"/>
      <x:c r="G32" s="19" t="n">
        <x:v>0</x:v>
      </x:c>
      <x:c r="H32" s="16" t="str">
        <x:f>IF(ISNUMBER(F32),F32*G32,"")</x:f>
      </x:c>
      <x:c r="I32" s="16" t="str">
        <x:f>IF(ISNUMBER(F32),F32+H32,"")</x:f>
      </x:c>
      <x:c r="J32" s="20"/>
      <x:c r="K32" s="16" t="str">
        <x:f>IF(ISNUMBER(I32),IF(ISNUMBER(J32),ROUNDUP(I32/J32,0)*J32,""),"")</x:f>
      </x:c>
      <x:c r="L32" s="12" t="str">
        <x:v>UNRESOLVED</x:v>
      </x:c>
      <x:c r="M32" s="12" t="str">
        <x:v>SUPPLIER_QUOTE</x:v>
      </x:c>
      <x:c r="N32" s="12" t="str">
        <x:v>BLOCKED</x:v>
      </x:c>
      <x:c r="O32" s="23" t="str">
        <x:v>A3.0/1-2 p9; A4.0/3 p11; A4.1/3 p12</x:v>
      </x:c>
      <x:c r="P32" s="23" t="str">
        <x:v>Member-by-member spans/counts and delegated design review required.</x:v>
      </x:c>
      <x:c r="Q32" s="23" t="str">
        <x:v>Double 14 in units at designated openings</x:v>
      </x:c>
      <x:c r="R32" s="21"/>
      <x:c r="S32" s="21"/>
      <x:c r="T32" s="18" t="str">
        <x:f>IF(AND(ISNUMBER(K32),ISNUMBER(R32),OR(M32="RETAIL",M32="SPECIAL_ORDER")),K32*R32,"")</x:f>
      </x:c>
      <x:c r="U32" s="18" t="str">
        <x:f>IF(AND(ISNUMBER(K32),ISNUMBER(S32),OR(M32="RETAIL",M32="SPECIAL_ORDER")),K32*S32,"")</x:f>
      </x:c>
      <x:c r="V32" s="18" t="str">
        <x:f>IF(AND(ISNUMBER(T32),ISNUMBER(U32)),MIN(T32,U32),IF(ISNUMBER(T32),T32,IF(ISNUMBER(U32),U32,"")))</x:f>
      </x:c>
      <x:c r="W32" s="23" t="str"/>
    </x:row>
    <x:row r="33" ht="55" customHeight="1">
      <x:c r="A33" s="2" t="str">
        <x:v>M027</x:v>
      </x:c>
      <x:c r="B33" s="2" t="str">
        <x:v>House</x:v>
      </x:c>
      <x:c r="C33" s="22" t="str">
        <x:v>Floor framing</x:v>
      </x:c>
      <x:c r="D33" s="22" t="str">
        <x:v>LVL headers</x:v>
      </x:c>
      <x:c r="E33" s="2" t="str">
        <x:v>LF</x:v>
      </x:c>
      <x:c r="F33" s="15"/>
      <x:c r="G33" s="19" t="n">
        <x:v>0</x:v>
      </x:c>
      <x:c r="H33" s="15" t="str">
        <x:f>IF(ISNUMBER(F33),F33*G33,"")</x:f>
      </x:c>
      <x:c r="I33" s="15" t="str">
        <x:f>IF(ISNUMBER(F33),F33+H33,"")</x:f>
      </x:c>
      <x:c r="J33" s="20"/>
      <x:c r="K33" s="15" t="str">
        <x:f>IF(ISNUMBER(I33),IF(ISNUMBER(J33),ROUNDUP(I33/J33,0)*J33,""),"")</x:f>
      </x:c>
      <x:c r="L33" s="2" t="str">
        <x:v>UNRESOLVED</x:v>
      </x:c>
      <x:c r="M33" s="2" t="str">
        <x:v>SUPPLIER_QUOTE</x:v>
      </x:c>
      <x:c r="N33" s="2" t="str">
        <x:v>BLOCKED</x:v>
      </x:c>
      <x:c r="O33" s="22" t="str">
        <x:v>A3.0/1-2 p9; A4.0/3 p11; A4.1/3 p12</x:v>
      </x:c>
      <x:c r="P33" s="22" t="str">
        <x:v>Member-by-member spans/counts and delegated design review required.</x:v>
      </x:c>
      <x:c r="Q33" s="22" t="str">
        <x:v>(2) 1-3/4 x 11-1/4 in; (3) 1-3/4 x14 in, locations per plan</x:v>
      </x:c>
      <x:c r="R33" s="21"/>
      <x:c r="S33" s="21"/>
      <x:c r="T33" s="17" t="str">
        <x:f>IF(AND(ISNUMBER(K33),ISNUMBER(R33),OR(M33="RETAIL",M33="SPECIAL_ORDER")),K33*R33,"")</x:f>
      </x:c>
      <x:c r="U33" s="17" t="str">
        <x:f>IF(AND(ISNUMBER(K33),ISNUMBER(S33),OR(M33="RETAIL",M33="SPECIAL_ORDER")),K33*S33,"")</x:f>
      </x:c>
      <x:c r="V33" s="17" t="str">
        <x:f>IF(AND(ISNUMBER(T33),ISNUMBER(U33)),MIN(T33,U33),IF(ISNUMBER(T33),T33,IF(ISNUMBER(U33),U33,"")))</x:f>
      </x:c>
      <x:c r="W33" s="22" t="str"/>
    </x:row>
    <x:row r="34" ht="55" customHeight="1">
      <x:c r="A34" s="12" t="str">
        <x:v>M028</x:v>
      </x:c>
      <x:c r="B34" s="12" t="str">
        <x:v>House</x:v>
      </x:c>
      <x:c r="C34" s="23" t="str">
        <x:v>Floor framing</x:v>
      </x:c>
      <x:c r="D34" s="23" t="str">
        <x:v>Floor steel beams</x:v>
      </x:c>
      <x:c r="E34" s="12" t="str">
        <x:v>LF</x:v>
      </x:c>
      <x:c r="F34" s="16"/>
      <x:c r="G34" s="19" t="n">
        <x:v>0</x:v>
      </x:c>
      <x:c r="H34" s="16" t="str">
        <x:f>IF(ISNUMBER(F34),F34*G34,"")</x:f>
      </x:c>
      <x:c r="I34" s="16" t="str">
        <x:f>IF(ISNUMBER(F34),F34+H34,"")</x:f>
      </x:c>
      <x:c r="J34" s="20"/>
      <x:c r="K34" s="16" t="str">
        <x:f>IF(ISNUMBER(I34),IF(ISNUMBER(J34),ROUNDUP(I34/J34,0)*J34,""),"")</x:f>
      </x:c>
      <x:c r="L34" s="12" t="str">
        <x:v>UNRESOLVED</x:v>
      </x:c>
      <x:c r="M34" s="12" t="str">
        <x:v>SUPPLIER_QUOTE</x:v>
      </x:c>
      <x:c r="N34" s="12" t="str">
        <x:v>BLOCKED</x:v>
      </x:c>
      <x:c r="O34" s="23" t="str">
        <x:v>A3.0/1-2 p9; A4.0/3 p11; A4.1/3 p12</x:v>
      </x:c>
      <x:c r="P34" s="23" t="str">
        <x:v>Member-by-member spans/counts and delegated design review required.</x:v>
      </x:c>
      <x:c r="Q34" s="23" t="str">
        <x:v>W12x26, W12x19, W14x30; preserve separate sizes</x:v>
      </x:c>
      <x:c r="R34" s="21"/>
      <x:c r="S34" s="21"/>
      <x:c r="T34" s="18" t="str">
        <x:f>IF(AND(ISNUMBER(K34),ISNUMBER(R34),OR(M34="RETAIL",M34="SPECIAL_ORDER")),K34*R34,"")</x:f>
      </x:c>
      <x:c r="U34" s="18" t="str">
        <x:f>IF(AND(ISNUMBER(K34),ISNUMBER(S34),OR(M34="RETAIL",M34="SPECIAL_ORDER")),K34*S34,"")</x:f>
      </x:c>
      <x:c r="V34" s="18" t="str">
        <x:f>IF(AND(ISNUMBER(T34),ISNUMBER(U34)),MIN(T34,U34),IF(ISNUMBER(T34),T34,IF(ISNUMBER(U34),U34,"")))</x:f>
      </x:c>
      <x:c r="W34" s="23" t="str"/>
    </x:row>
    <x:row r="35" ht="55" customHeight="1">
      <x:c r="A35" s="2" t="str">
        <x:v>M029</x:v>
      </x:c>
      <x:c r="B35" s="2" t="str">
        <x:v>House</x:v>
      </x:c>
      <x:c r="C35" s="22" t="str">
        <x:v>Floor framing</x:v>
      </x:c>
      <x:c r="D35" s="22" t="str">
        <x:v>Rim boards, truss blocking and hangers</x:v>
      </x:c>
      <x:c r="E35" s="2" t="str">
        <x:v>ea</x:v>
      </x:c>
      <x:c r="F35" s="15"/>
      <x:c r="G35" s="19" t="n">
        <x:v>0</x:v>
      </x:c>
      <x:c r="H35" s="15" t="str">
        <x:f>IF(ISNUMBER(F35),F35*G35,"")</x:f>
      </x:c>
      <x:c r="I35" s="15" t="str">
        <x:f>IF(ISNUMBER(F35),F35+H35,"")</x:f>
      </x:c>
      <x:c r="J35" s="20"/>
      <x:c r="K35" s="15" t="str">
        <x:f>IF(ISNUMBER(I35),IF(ISNUMBER(J35),ROUNDUP(I35/J35,0)*J35,""),"")</x:f>
      </x:c>
      <x:c r="L35" s="2" t="str">
        <x:v>UNRESOLVED</x:v>
      </x:c>
      <x:c r="M35" s="2" t="str">
        <x:v>SUPPLIER_QUOTE</x:v>
      </x:c>
      <x:c r="N35" s="2" t="str">
        <x:v>BLOCKED</x:v>
      </x:c>
      <x:c r="O35" s="22" t="str">
        <x:v>A3.0/1-2 p9; A4.0/3 p11; A4.1/3 p12</x:v>
      </x:c>
      <x:c r="P35" s="22" t="str">
        <x:v>Member-by-member spans/counts and delegated design review required.</x:v>
      </x:c>
      <x:c r="Q35" s="22" t="str">
        <x:v>Manufacturer/engineer connection schedule</x:v>
      </x:c>
      <x:c r="R35" s="21"/>
      <x:c r="S35" s="21"/>
      <x:c r="T35" s="17" t="str">
        <x:f>IF(AND(ISNUMBER(K35),ISNUMBER(R35),OR(M35="RETAIL",M35="SPECIAL_ORDER")),K35*R35,"")</x:f>
      </x:c>
      <x:c r="U35" s="17" t="str">
        <x:f>IF(AND(ISNUMBER(K35),ISNUMBER(S35),OR(M35="RETAIL",M35="SPECIAL_ORDER")),K35*S35,"")</x:f>
      </x:c>
      <x:c r="V35" s="17" t="str">
        <x:f>IF(AND(ISNUMBER(T35),ISNUMBER(U35)),MIN(T35,U35),IF(ISNUMBER(T35),T35,IF(ISNUMBER(U35),U35,"")))</x:f>
      </x:c>
      <x:c r="W35" s="22" t="str"/>
    </x:row>
    <x:row r="36" ht="55" customHeight="1">
      <x:c r="A36" s="12" t="str">
        <x:v>M030</x:v>
      </x:c>
      <x:c r="B36" s="12" t="str">
        <x:v>House</x:v>
      </x:c>
      <x:c r="C36" s="23" t="str">
        <x:v>Floor framing</x:v>
      </x:c>
      <x:c r="D36" s="23" t="str">
        <x:v>HSS steel columns</x:v>
      </x:c>
      <x:c r="E36" s="12" t="str">
        <x:v>ea</x:v>
      </x:c>
      <x:c r="F36" s="16" t="n">
        <x:v>5</x:v>
      </x:c>
      <x:c r="G36" s="19" t="n">
        <x:v>0</x:v>
      </x:c>
      <x:c r="H36" s="16" t="n">
        <x:f>IF(ISNUMBER(F36),F36*G36,"")</x:f>
        <x:v>0</x:v>
      </x:c>
      <x:c r="I36" s="16" t="n">
        <x:f>IF(ISNUMBER(F36),F36+H36,"")</x:f>
        <x:v>5</x:v>
      </x:c>
      <x:c r="J36" s="20"/>
      <x:c r="K36" s="16" t="str">
        <x:f>IF(ISNUMBER(I36),IF(ISNUMBER(J36),ROUNDUP(I36/J36,0)*J36,""),"")</x:f>
      </x:c>
      <x:c r="L36" s="12" t="str">
        <x:v>PLAN_EXACT</x:v>
      </x:c>
      <x:c r="M36" s="12" t="str">
        <x:v>SUPPLIER_QUOTE</x:v>
      </x:c>
      <x:c r="N36" s="12" t="str">
        <x:v>NEEDS_REVIEW</x:v>
      </x:c>
      <x:c r="O36" s="23" t="str">
        <x:v>A3.0/1 p9</x:v>
      </x:c>
      <x:c r="P36" s="23" t="str">
        <x:v>Five unique foundation support positions; repeated callouts on other views not added.</x:v>
      </x:c>
      <x:c r="Q36" s="23" t="str">
        <x:v>HSS 4 x4 x1/4 in; cut heights not established</x:v>
      </x:c>
      <x:c r="R36" s="21"/>
      <x:c r="S36" s="21"/>
      <x:c r="T36" s="18" t="str">
        <x:f>IF(AND(ISNUMBER(K36),ISNUMBER(R36),OR(M36="RETAIL",M36="SPECIAL_ORDER")),K36*R36,"")</x:f>
      </x:c>
      <x:c r="U36" s="18" t="str">
        <x:f>IF(AND(ISNUMBER(K36),ISNUMBER(S36),OR(M36="RETAIL",M36="SPECIAL_ORDER")),K36*S36,"")</x:f>
      </x:c>
      <x:c r="V36" s="18" t="str">
        <x:f>IF(AND(ISNUMBER(T36),ISNUMBER(U36)),MIN(T36,U36),IF(ISNUMBER(T36),T36,IF(ISNUMBER(U36),U36,"")))</x:f>
      </x:c>
      <x:c r="W36" s="23" t="str">
        <x:v>Heights, welds and connection design require fabrication takeoff.</x:v>
      </x:c>
    </x:row>
    <x:row r="37" ht="55" customHeight="1">
      <x:c r="A37" s="2" t="str">
        <x:v>M031</x:v>
      </x:c>
      <x:c r="B37" s="2" t="str">
        <x:v>House</x:v>
      </x:c>
      <x:c r="C37" s="22" t="str">
        <x:v>Floor framing</x:v>
      </x:c>
      <x:c r="D37" s="22" t="str">
        <x:v>Built-up wood column</x:v>
      </x:c>
      <x:c r="E37" s="2" t="str">
        <x:v>ea</x:v>
      </x:c>
      <x:c r="F37" s="15" t="n">
        <x:v>6</x:v>
      </x:c>
      <x:c r="G37" s="19" t="n">
        <x:v>0</x:v>
      </x:c>
      <x:c r="H37" s="15" t="n">
        <x:f>IF(ISNUMBER(F37),F37*G37,"")</x:f>
        <x:v>0</x:v>
      </x:c>
      <x:c r="I37" s="15" t="n">
        <x:f>IF(ISNUMBER(F37),F37+H37,"")</x:f>
        <x:v>6</x:v>
      </x:c>
      <x:c r="J37" s="20"/>
      <x:c r="K37" s="15" t="str">
        <x:f>IF(ISNUMBER(I37),IF(ISNUMBER(J37),ROUNDUP(I37/J37,0)*J37,""),"")</x:f>
      </x:c>
      <x:c r="L37" s="2" t="str">
        <x:v>PLAN_EXACT</x:v>
      </x:c>
      <x:c r="M37" s="2" t="str">
        <x:v>RETAIL</x:v>
      </x:c>
      <x:c r="N37" s="2" t="str">
        <x:v>NEEDS_REVIEW</x:v>
      </x:c>
      <x:c r="O37" s="22" t="str">
        <x:v>A3.0/2 p9</x:v>
      </x:c>
      <x:c r="P37" s="22" t="str">
        <x:v>One (6) 2x4 column callout.</x:v>
      </x:c>
      <x:c r="Q37" s="22" t="str">
        <x:v>Six 2x4 members at designated column</x:v>
      </x:c>
      <x:c r="R37" s="21"/>
      <x:c r="S37" s="21"/>
      <x:c r="T37" s="17" t="str">
        <x:f>IF(AND(ISNUMBER(K37),ISNUMBER(R37),OR(M37="RETAIL",M37="SPECIAL_ORDER")),K37*R37,"")</x:f>
      </x:c>
      <x:c r="U37" s="17" t="str">
        <x:f>IF(AND(ISNUMBER(K37),ISNUMBER(S37),OR(M37="RETAIL",M37="SPECIAL_ORDER")),K37*S37,"")</x:f>
      </x:c>
      <x:c r="V37" s="17" t="str">
        <x:f>IF(AND(ISNUMBER(T37),ISNUMBER(U37)),MIN(T37,U37),IF(ISNUMBER(T37),T37,IF(ISNUMBER(U37),U37,"")))</x:f>
      </x:c>
      <x:c r="W37" s="22" t="str">
        <x:v>Member cut length and connection hardware unresolved.</x:v>
      </x:c>
    </x:row>
    <x:row r="38" ht="55" customHeight="1">
      <x:c r="A38" s="12" t="str">
        <x:v>M032</x:v>
      </x:c>
      <x:c r="B38" s="12" t="str">
        <x:v>House</x:v>
      </x:c>
      <x:c r="C38" s="23" t="str">
        <x:v>Wall framing</x:v>
      </x:c>
      <x:c r="D38" s="23" t="str">
        <x:v>Exterior studs</x:v>
      </x:c>
      <x:c r="E38" s="12" t="str">
        <x:v>ea</x:v>
      </x:c>
      <x:c r="F38" s="16"/>
      <x:c r="G38" s="19" t="n">
        <x:v>0.1</x:v>
      </x:c>
      <x:c r="H38" s="16" t="str">
        <x:f>IF(ISNUMBER(F38),F38*G38,"")</x:f>
      </x:c>
      <x:c r="I38" s="16" t="str">
        <x:f>IF(ISNUMBER(F38),F38+H38,"")</x:f>
      </x:c>
      <x:c r="J38" s="20"/>
      <x:c r="K38" s="16" t="str">
        <x:f>IF(ISNUMBER(I38),IF(ISNUMBER(J38),ROUNDUP(I38/J38,0)*J38,""),"")</x:f>
      </x:c>
      <x:c r="L38" s="12" t="str">
        <x:v>UNRESOLVED</x:v>
      </x:c>
      <x:c r="M38" s="12" t="str">
        <x:v>RETAIL</x:v>
      </x:c>
      <x:c r="N38" s="12" t="str">
        <x:v>BLOCKED</x:v>
      </x:c>
      <x:c r="O38" s="23" t="str">
        <x:v>A4.0/1 p11; A4.1/1 p12; A2.0 p8</x:v>
      </x:c>
      <x:c r="P38" s="23" t="str">
        <x:v>Complete wall-run or member measurement review required.</x:v>
      </x:c>
      <x:c r="Q38" s="23" t="str">
        <x:v>2x6 @16 in OC; 10 ft first-floor and 8 ft second-floor ceiling levels</x:v>
      </x:c>
      <x:c r="R38" s="21"/>
      <x:c r="S38" s="21"/>
      <x:c r="T38" s="18" t="str">
        <x:f>IF(AND(ISNUMBER(K38),ISNUMBER(R38),OR(M38="RETAIL",M38="SPECIAL_ORDER")),K38*R38,"")</x:f>
      </x:c>
      <x:c r="U38" s="18" t="str">
        <x:f>IF(AND(ISNUMBER(K38),ISNUMBER(S38),OR(M38="RETAIL",M38="SPECIAL_ORDER")),K38*S38,"")</x:f>
      </x:c>
      <x:c r="V38" s="18" t="str">
        <x:f>IF(AND(ISNUMBER(T38),ISNUMBER(U38)),MIN(T38,U38),IF(ISNUMBER(T38),T38,IF(ISNUMBER(U38),U38,"")))</x:f>
      </x:c>
      <x:c r="W38" s="23" t="str"/>
    </x:row>
    <x:row r="39" ht="55" customHeight="1">
      <x:c r="A39" s="2" t="str">
        <x:v>M033</x:v>
      </x:c>
      <x:c r="B39" s="2" t="str">
        <x:v>House</x:v>
      </x:c>
      <x:c r="C39" s="22" t="str">
        <x:v>Wall framing</x:v>
      </x:c>
      <x:c r="D39" s="22" t="str">
        <x:v>Exterior plates</x:v>
      </x:c>
      <x:c r="E39" s="2" t="str">
        <x:v>LF</x:v>
      </x:c>
      <x:c r="F39" s="15"/>
      <x:c r="G39" s="19" t="n">
        <x:v>0.1</x:v>
      </x:c>
      <x:c r="H39" s="15" t="str">
        <x:f>IF(ISNUMBER(F39),F39*G39,"")</x:f>
      </x:c>
      <x:c r="I39" s="15" t="str">
        <x:f>IF(ISNUMBER(F39),F39+H39,"")</x:f>
      </x:c>
      <x:c r="J39" s="20"/>
      <x:c r="K39" s="15" t="str">
        <x:f>IF(ISNUMBER(I39),IF(ISNUMBER(J39),ROUNDUP(I39/J39,0)*J39,""),"")</x:f>
      </x:c>
      <x:c r="L39" s="2" t="str">
        <x:v>UNRESOLVED</x:v>
      </x:c>
      <x:c r="M39" s="2" t="str">
        <x:v>RETAIL</x:v>
      </x:c>
      <x:c r="N39" s="2" t="str">
        <x:v>BLOCKED</x:v>
      </x:c>
      <x:c r="O39" s="22" t="str">
        <x:v>A4.0/1 p11; A4.1/1 p12</x:v>
      </x:c>
      <x:c r="P39" s="22" t="str">
        <x:v>Complete wall-run or member measurement review required.</x:v>
      </x:c>
      <x:c r="Q39" s="22" t="str">
        <x:v>Two 2x6 top plates + 2x6 base plate</x:v>
      </x:c>
      <x:c r="R39" s="21"/>
      <x:c r="S39" s="21"/>
      <x:c r="T39" s="17" t="str">
        <x:f>IF(AND(ISNUMBER(K39),ISNUMBER(R39),OR(M39="RETAIL",M39="SPECIAL_ORDER")),K39*R39,"")</x:f>
      </x:c>
      <x:c r="U39" s="17" t="str">
        <x:f>IF(AND(ISNUMBER(K39),ISNUMBER(S39),OR(M39="RETAIL",M39="SPECIAL_ORDER")),K39*S39,"")</x:f>
      </x:c>
      <x:c r="V39" s="17" t="str">
        <x:f>IF(AND(ISNUMBER(T39),ISNUMBER(U39)),MIN(T39,U39),IF(ISNUMBER(T39),T39,IF(ISNUMBER(U39),U39,"")))</x:f>
      </x:c>
      <x:c r="W39" s="22" t="str"/>
    </x:row>
    <x:row r="40" ht="55" customHeight="1">
      <x:c r="A40" s="12" t="str">
        <x:v>M034</x:v>
      </x:c>
      <x:c r="B40" s="12" t="str">
        <x:v>House</x:v>
      </x:c>
      <x:c r="C40" s="23" t="str">
        <x:v>Wall framing</x:v>
      </x:c>
      <x:c r="D40" s="23" t="str">
        <x:v>Interior partition studs</x:v>
      </x:c>
      <x:c r="E40" s="12" t="str">
        <x:v>ea</x:v>
      </x:c>
      <x:c r="F40" s="16"/>
      <x:c r="G40" s="19" t="n">
        <x:v>0.1</x:v>
      </x:c>
      <x:c r="H40" s="16" t="str">
        <x:f>IF(ISNUMBER(F40),F40*G40,"")</x:f>
      </x:c>
      <x:c r="I40" s="16" t="str">
        <x:f>IF(ISNUMBER(F40),F40+H40,"")</x:f>
      </x:c>
      <x:c r="J40" s="20"/>
      <x:c r="K40" s="16" t="str">
        <x:f>IF(ISNUMBER(I40),IF(ISNUMBER(J40),ROUNDUP(I40/J40,0)*J40,""),"")</x:f>
      </x:c>
      <x:c r="L40" s="12" t="str">
        <x:v>UNRESOLVED</x:v>
      </x:c>
      <x:c r="M40" s="12" t="str">
        <x:v>RETAIL</x:v>
      </x:c>
      <x:c r="N40" s="12" t="str">
        <x:v>BLOCKED</x:v>
      </x:c>
      <x:c r="O40" s="23" t="str">
        <x:v>A1.2/Wall A p6; A1.0-1.1 p4-5</x:v>
      </x:c>
      <x:c r="P40" s="23" t="str">
        <x:v>Complete wall-run or member measurement review required.</x:v>
      </x:c>
      <x:c r="Q40" s="23" t="str">
        <x:v>Type A: 2x4 @16 in OC; two top plates and one base plate</x:v>
      </x:c>
      <x:c r="R40" s="21"/>
      <x:c r="S40" s="21"/>
      <x:c r="T40" s="18" t="str">
        <x:f>IF(AND(ISNUMBER(K40),ISNUMBER(R40),OR(M40="RETAIL",M40="SPECIAL_ORDER")),K40*R40,"")</x:f>
      </x:c>
      <x:c r="U40" s="18" t="str">
        <x:f>IF(AND(ISNUMBER(K40),ISNUMBER(S40),OR(M40="RETAIL",M40="SPECIAL_ORDER")),K40*S40,"")</x:f>
      </x:c>
      <x:c r="V40" s="18" t="str">
        <x:f>IF(AND(ISNUMBER(T40),ISNUMBER(U40)),MIN(T40,U40),IF(ISNUMBER(T40),T40,IF(ISNUMBER(U40),U40,"")))</x:f>
      </x:c>
      <x:c r="W40" s="23" t="str"/>
    </x:row>
    <x:row r="41" ht="55" customHeight="1">
      <x:c r="A41" s="2" t="str">
        <x:v>M035</x:v>
      </x:c>
      <x:c r="B41" s="2" t="str">
        <x:v>House</x:v>
      </x:c>
      <x:c r="C41" s="22" t="str">
        <x:v>Wall framing</x:v>
      </x:c>
      <x:c r="D41" s="22" t="str">
        <x:v>Interior partition plates</x:v>
      </x:c>
      <x:c r="E41" s="2" t="str">
        <x:v>LF</x:v>
      </x:c>
      <x:c r="F41" s="15"/>
      <x:c r="G41" s="19" t="n">
        <x:v>0.1</x:v>
      </x:c>
      <x:c r="H41" s="15" t="str">
        <x:f>IF(ISNUMBER(F41),F41*G41,"")</x:f>
      </x:c>
      <x:c r="I41" s="15" t="str">
        <x:f>IF(ISNUMBER(F41),F41+H41,"")</x:f>
      </x:c>
      <x:c r="J41" s="20"/>
      <x:c r="K41" s="15" t="str">
        <x:f>IF(ISNUMBER(I41),IF(ISNUMBER(J41),ROUNDUP(I41/J41,0)*J41,""),"")</x:f>
      </x:c>
      <x:c r="L41" s="2" t="str">
        <x:v>UNRESOLVED</x:v>
      </x:c>
      <x:c r="M41" s="2" t="str">
        <x:v>RETAIL</x:v>
      </x:c>
      <x:c r="N41" s="2" t="str">
        <x:v>BLOCKED</x:v>
      </x:c>
      <x:c r="O41" s="22" t="str">
        <x:v>A1.2/Wall A p6</x:v>
      </x:c>
      <x:c r="P41" s="22" t="str">
        <x:v>Complete wall-run or member measurement review required.</x:v>
      </x:c>
      <x:c r="Q41" s="22" t="str">
        <x:v>Type A 2x4 continuous plates</x:v>
      </x:c>
      <x:c r="R41" s="21"/>
      <x:c r="S41" s="21"/>
      <x:c r="T41" s="17" t="str">
        <x:f>IF(AND(ISNUMBER(K41),ISNUMBER(R41),OR(M41="RETAIL",M41="SPECIAL_ORDER")),K41*R41,"")</x:f>
      </x:c>
      <x:c r="U41" s="17" t="str">
        <x:f>IF(AND(ISNUMBER(K41),ISNUMBER(S41),OR(M41="RETAIL",M41="SPECIAL_ORDER")),K41*S41,"")</x:f>
      </x:c>
      <x:c r="V41" s="17" t="str">
        <x:f>IF(AND(ISNUMBER(T41),ISNUMBER(U41)),MIN(T41,U41),IF(ISNUMBER(T41),T41,IF(ISNUMBER(U41),U41,"")))</x:f>
      </x:c>
      <x:c r="W41" s="22" t="str"/>
    </x:row>
    <x:row r="42" ht="55" customHeight="1">
      <x:c r="A42" s="12" t="str">
        <x:v>M036</x:v>
      </x:c>
      <x:c r="B42" s="12" t="str">
        <x:v>House</x:v>
      </x:c>
      <x:c r="C42" s="23" t="str">
        <x:v>Wall framing</x:v>
      </x:c>
      <x:c r="D42" s="23" t="str">
        <x:v>Type B wall framing</x:v>
      </x:c>
      <x:c r="E42" s="12" t="str">
        <x:v>ea</x:v>
      </x:c>
      <x:c r="F42" s="16"/>
      <x:c r="G42" s="19" t="n">
        <x:v>0</x:v>
      </x:c>
      <x:c r="H42" s="16" t="str">
        <x:f>IF(ISNUMBER(F42),F42*G42,"")</x:f>
      </x:c>
      <x:c r="I42" s="16" t="str">
        <x:f>IF(ISNUMBER(F42),F42+H42,"")</x:f>
      </x:c>
      <x:c r="J42" s="20"/>
      <x:c r="K42" s="16" t="str">
        <x:f>IF(ISNUMBER(I42),IF(ISNUMBER(J42),ROUNDUP(I42/J42,0)*J42,""),"")</x:f>
      </x:c>
      <x:c r="L42" s="12" t="str">
        <x:v>UNRESOLVED</x:v>
      </x:c>
      <x:c r="M42" s="12" t="str">
        <x:v>RETAIL</x:v>
      </x:c>
      <x:c r="N42" s="12" t="str">
        <x:v>BLOCKED</x:v>
      </x:c>
      <x:c r="O42" s="23" t="str">
        <x:v>A1.2/Wall B p6</x:v>
      </x:c>
      <x:c r="P42" s="23" t="str">
        <x:v>Complete wall-run or member measurement review required.</x:v>
      </x:c>
      <x:c r="Q42" s="23" t="str">
        <x:v>Text says 2x4 but illustrated cavity is 5-1/2 in</x:v>
      </x:c>
      <x:c r="R42" s="21"/>
      <x:c r="S42" s="21"/>
      <x:c r="T42" s="18" t="str">
        <x:f>IF(AND(ISNUMBER(K42),ISNUMBER(R42),OR(M42="RETAIL",M42="SPECIAL_ORDER")),K42*R42,"")</x:f>
      </x:c>
      <x:c r="U42" s="18" t="str">
        <x:f>IF(AND(ISNUMBER(K42),ISNUMBER(S42),OR(M42="RETAIL",M42="SPECIAL_ORDER")),K42*S42,"")</x:f>
      </x:c>
      <x:c r="V42" s="18" t="str">
        <x:f>IF(AND(ISNUMBER(T42),ISNUMBER(U42)),MIN(T42,U42),IF(ISNUMBER(T42),T42,IF(ISNUMBER(U42),U42,"")))</x:f>
      </x:c>
      <x:c r="W42" s="23" t="str">
        <x:v>C07: 2x4 specification versus 5-1/2 in cavity.</x:v>
      </x:c>
    </x:row>
    <x:row r="43" ht="55" customHeight="1">
      <x:c r="A43" s="2" t="str">
        <x:v>M037</x:v>
      </x:c>
      <x:c r="B43" s="2" t="str">
        <x:v>House</x:v>
      </x:c>
      <x:c r="C43" s="22" t="str">
        <x:v>Wall framing</x:v>
      </x:c>
      <x:c r="D43" s="22" t="str">
        <x:v>Basement furring framing</x:v>
      </x:c>
      <x:c r="E43" s="2" t="str">
        <x:v>LF</x:v>
      </x:c>
      <x:c r="F43" s="15"/>
      <x:c r="G43" s="19" t="n">
        <x:v>0</x:v>
      </x:c>
      <x:c r="H43" s="15" t="str">
        <x:f>IF(ISNUMBER(F43),F43*G43,"")</x:f>
      </x:c>
      <x:c r="I43" s="15" t="str">
        <x:f>IF(ISNUMBER(F43),F43+H43,"")</x:f>
      </x:c>
      <x:c r="J43" s="20"/>
      <x:c r="K43" s="15" t="str">
        <x:f>IF(ISNUMBER(I43),IF(ISNUMBER(J43),ROUNDUP(I43/J43,0)*J43,""),"")</x:f>
      </x:c>
      <x:c r="L43" s="2" t="str">
        <x:v>UNRESOLVED</x:v>
      </x:c>
      <x:c r="M43" s="2" t="str">
        <x:v>RETAIL</x:v>
      </x:c>
      <x:c r="N43" s="2" t="str">
        <x:v>BLOCKED</x:v>
      </x:c>
      <x:c r="O43" s="22" t="str">
        <x:v>A1.2/Wall C p6; A1.0/1 p4</x:v>
      </x:c>
      <x:c r="P43" s="22" t="str">
        <x:v>Complete wall-run or member measurement review required.</x:v>
      </x:c>
      <x:c r="Q43" s="22" t="str">
        <x:v>Type C 2x6 furring @16 in OC; field wall lengths</x:v>
      </x:c>
      <x:c r="R43" s="21"/>
      <x:c r="S43" s="21"/>
      <x:c r="T43" s="17" t="str">
        <x:f>IF(AND(ISNUMBER(K43),ISNUMBER(R43),OR(M43="RETAIL",M43="SPECIAL_ORDER")),K43*R43,"")</x:f>
      </x:c>
      <x:c r="U43" s="17" t="str">
        <x:f>IF(AND(ISNUMBER(K43),ISNUMBER(S43),OR(M43="RETAIL",M43="SPECIAL_ORDER")),K43*S43,"")</x:f>
      </x:c>
      <x:c r="V43" s="17" t="str">
        <x:f>IF(AND(ISNUMBER(T43),ISNUMBER(U43)),MIN(T43,U43),IF(ISNUMBER(T43),T43,IF(ISNUMBER(U43),U43,"")))</x:f>
      </x:c>
      <x:c r="W43" s="22" t="str"/>
    </x:row>
    <x:row r="44" ht="55" customHeight="1">
      <x:c r="A44" s="12" t="str">
        <x:v>M038</x:v>
      </x:c>
      <x:c r="B44" s="12" t="str">
        <x:v>House</x:v>
      </x:c>
      <x:c r="C44" s="23" t="str">
        <x:v>Wall framing</x:v>
      </x:c>
      <x:c r="D44" s="23" t="str">
        <x:v>Headers, king/jack studs and cripples</x:v>
      </x:c>
      <x:c r="E44" s="12" t="str">
        <x:v>ea</x:v>
      </x:c>
      <x:c r="F44" s="16"/>
      <x:c r="G44" s="19" t="n">
        <x:v>0.1</x:v>
      </x:c>
      <x:c r="H44" s="16" t="str">
        <x:f>IF(ISNUMBER(F44),F44*G44,"")</x:f>
      </x:c>
      <x:c r="I44" s="16" t="str">
        <x:f>IF(ISNUMBER(F44),F44+H44,"")</x:f>
      </x:c>
      <x:c r="J44" s="20"/>
      <x:c r="K44" s="16" t="str">
        <x:f>IF(ISNUMBER(I44),IF(ISNUMBER(J44),ROUNDUP(I44/J44,0)*J44,""),"")</x:f>
      </x:c>
      <x:c r="L44" s="12" t="str">
        <x:v>UNRESOLVED</x:v>
      </x:c>
      <x:c r="M44" s="12" t="str">
        <x:v>RETAIL</x:v>
      </x:c>
      <x:c r="N44" s="12" t="str">
        <x:v>BLOCKED</x:v>
      </x:c>
      <x:c r="O44" s="23" t="str">
        <x:v>A3.0-3.1 p9-10</x:v>
      </x:c>
      <x:c r="P44" s="23" t="str">
        <x:v>Complete wall-run or member measurement review required.</x:v>
      </x:c>
      <x:c r="Q44" s="23" t="str">
        <x:v>2x10, 2x12 and LVLs by individual opening; preserve plies</x:v>
      </x:c>
      <x:c r="R44" s="21"/>
      <x:c r="S44" s="21"/>
      <x:c r="T44" s="18" t="str">
        <x:f>IF(AND(ISNUMBER(K44),ISNUMBER(R44),OR(M44="RETAIL",M44="SPECIAL_ORDER")),K44*R44,"")</x:f>
      </x:c>
      <x:c r="U44" s="18" t="str">
        <x:f>IF(AND(ISNUMBER(K44),ISNUMBER(S44),OR(M44="RETAIL",M44="SPECIAL_ORDER")),K44*S44,"")</x:f>
      </x:c>
      <x:c r="V44" s="18" t="str">
        <x:f>IF(AND(ISNUMBER(T44),ISNUMBER(U44)),MIN(T44,U44),IF(ISNUMBER(T44),T44,IF(ISNUMBER(U44),U44,"")))</x:f>
      </x:c>
      <x:c r="W44" s="23" t="str"/>
    </x:row>
    <x:row r="45" ht="55" customHeight="1">
      <x:c r="A45" s="2" t="str">
        <x:v>M039</x:v>
      </x:c>
      <x:c r="B45" s="2" t="str">
        <x:v>House</x:v>
      </x:c>
      <x:c r="C45" s="22" t="str">
        <x:v>Wall framing</x:v>
      </x:c>
      <x:c r="D45" s="22" t="str">
        <x:v>Lintels and masonry support angles</x:v>
      </x:c>
      <x:c r="E45" s="2" t="str">
        <x:v>LF</x:v>
      </x:c>
      <x:c r="F45" s="15"/>
      <x:c r="G45" s="19" t="n">
        <x:v>0</x:v>
      </x:c>
      <x:c r="H45" s="15" t="str">
        <x:f>IF(ISNUMBER(F45),F45*G45,"")</x:f>
      </x:c>
      <x:c r="I45" s="15" t="str">
        <x:f>IF(ISNUMBER(F45),F45+H45,"")</x:f>
      </x:c>
      <x:c r="J45" s="20"/>
      <x:c r="K45" s="15" t="str">
        <x:f>IF(ISNUMBER(I45),IF(ISNUMBER(J45),ROUNDUP(I45/J45,0)*J45,""),"")</x:f>
      </x:c>
      <x:c r="L45" s="2" t="str">
        <x:v>UNRESOLVED</x:v>
      </x:c>
      <x:c r="M45" s="2" t="str">
        <x:v>SUPPLIER_QUOTE</x:v>
      </x:c>
      <x:c r="N45" s="2" t="str">
        <x:v>BLOCKED</x:v>
      </x:c>
      <x:c r="O45" s="22" t="str">
        <x:v>A3.0-3.1 p9-10</x:v>
      </x:c>
      <x:c r="P45" s="22" t="str">
        <x:v>Complete wall-run or member measurement review required.</x:v>
      </x:c>
      <x:c r="Q45" s="22" t="str">
        <x:v>L3-1/2x3-1/2x1/4, L4x3-1/2x1/4, L5x3-1/2x1/4 as shown</x:v>
      </x:c>
      <x:c r="R45" s="21"/>
      <x:c r="S45" s="21"/>
      <x:c r="T45" s="17" t="str">
        <x:f>IF(AND(ISNUMBER(K45),ISNUMBER(R45),OR(M45="RETAIL",M45="SPECIAL_ORDER")),K45*R45,"")</x:f>
      </x:c>
      <x:c r="U45" s="17" t="str">
        <x:f>IF(AND(ISNUMBER(K45),ISNUMBER(S45),OR(M45="RETAIL",M45="SPECIAL_ORDER")),K45*S45,"")</x:f>
      </x:c>
      <x:c r="V45" s="17" t="str">
        <x:f>IF(AND(ISNUMBER(T45),ISNUMBER(U45)),MIN(T45,U45),IF(ISNUMBER(T45),T45,IF(ISNUMBER(U45),U45,"")))</x:f>
      </x:c>
      <x:c r="W45" s="22" t="str"/>
    </x:row>
    <x:row r="46" ht="55" customHeight="1">
      <x:c r="A46" s="12" t="str">
        <x:v>M040</x:v>
      </x:c>
      <x:c r="B46" s="12" t="str">
        <x:v>House</x:v>
      </x:c>
      <x:c r="C46" s="23" t="str">
        <x:v>Wall framing</x:v>
      </x:c>
      <x:c r="D46" s="23" t="str">
        <x:v>Blocking, straps, ties and framing fasteners</x:v>
      </x:c>
      <x:c r="E46" s="12" t="str">
        <x:v>ea</x:v>
      </x:c>
      <x:c r="F46" s="16"/>
      <x:c r="G46" s="19" t="n">
        <x:v>0</x:v>
      </x:c>
      <x:c r="H46" s="16" t="str">
        <x:f>IF(ISNUMBER(F46),F46*G46,"")</x:f>
      </x:c>
      <x:c r="I46" s="16" t="str">
        <x:f>IF(ISNUMBER(F46),F46+H46,"")</x:f>
      </x:c>
      <x:c r="J46" s="20"/>
      <x:c r="K46" s="16" t="str">
        <x:f>IF(ISNUMBER(I46),IF(ISNUMBER(J46),ROUNDUP(I46/J46,0)*J46,""),"")</x:f>
      </x:c>
      <x:c r="L46" s="12" t="str">
        <x:v>UNRESOLVED</x:v>
      </x:c>
      <x:c r="M46" s="12" t="str">
        <x:v>RETAIL</x:v>
      </x:c>
      <x:c r="N46" s="12" t="str">
        <x:v>BLOCKED</x:v>
      </x:c>
      <x:c r="O46" s="23" t="str">
        <x:v>A3.0-3.1 p9-10; A4.0-4.1 p11-12</x:v>
      </x:c>
      <x:c r="P46" s="23" t="str">
        <x:v>Complete wall-run or member measurement review required.</x:v>
      </x:c>
      <x:c r="Q46" s="23" t="str">
        <x:v>Assembly-specific lengths and connector/fastener schedule</x:v>
      </x:c>
      <x:c r="R46" s="21"/>
      <x:c r="S46" s="21"/>
      <x:c r="T46" s="18" t="str">
        <x:f>IF(AND(ISNUMBER(K46),ISNUMBER(R46),OR(M46="RETAIL",M46="SPECIAL_ORDER")),K46*R46,"")</x:f>
      </x:c>
      <x:c r="U46" s="18" t="str">
        <x:f>IF(AND(ISNUMBER(K46),ISNUMBER(S46),OR(M46="RETAIL",M46="SPECIAL_ORDER")),K46*S46,"")</x:f>
      </x:c>
      <x:c r="V46" s="18" t="str">
        <x:f>IF(AND(ISNUMBER(T46),ISNUMBER(U46)),MIN(T46,U46),IF(ISNUMBER(T46),T46,IF(ISNUMBER(U46),U46,"")))</x:f>
      </x:c>
      <x:c r="W46" s="23" t="str"/>
    </x:row>
    <x:row r="47" ht="55" customHeight="1">
      <x:c r="A47" s="2" t="str">
        <x:v>M041</x:v>
      </x:c>
      <x:c r="B47" s="2" t="str">
        <x:v>House</x:v>
      </x:c>
      <x:c r="C47" s="22" t="str">
        <x:v>Wall framing</x:v>
      </x:c>
      <x:c r="D47" s="22" t="str">
        <x:v>Stair rough framing</x:v>
      </x:c>
      <x:c r="E47" s="2" t="str">
        <x:v>ea</x:v>
      </x:c>
      <x:c r="F47" s="15"/>
      <x:c r="G47" s="19" t="n">
        <x:v>0</x:v>
      </x:c>
      <x:c r="H47" s="15" t="str">
        <x:f>IF(ISNUMBER(F47),F47*G47,"")</x:f>
      </x:c>
      <x:c r="I47" s="15" t="str">
        <x:f>IF(ISNUMBER(F47),F47+H47,"")</x:f>
      </x:c>
      <x:c r="J47" s="20"/>
      <x:c r="K47" s="15" t="str">
        <x:f>IF(ISNUMBER(I47),IF(ISNUMBER(J47),ROUNDUP(I47/J47,0)*J47,""),"")</x:f>
      </x:c>
      <x:c r="L47" s="2" t="str">
        <x:v>UNRESOLVED</x:v>
      </x:c>
      <x:c r="M47" s="2" t="str">
        <x:v>RETAIL</x:v>
      </x:c>
      <x:c r="N47" s="2" t="str">
        <x:v>BLOCKED</x:v>
      </x:c>
      <x:c r="O47" s="22" t="str">
        <x:v>A1.0 p4; A1.1 p5</x:v>
      </x:c>
      <x:c r="P47" s="22" t="str">
        <x:v>Complete wall-run or member measurement review required.</x:v>
      </x:c>
      <x:c r="Q47" s="22" t="str">
        <x:v>Basement/first and first/second wood stair runs; backing before closure</x:v>
      </x:c>
      <x:c r="R47" s="21"/>
      <x:c r="S47" s="21"/>
      <x:c r="T47" s="17" t="str">
        <x:f>IF(AND(ISNUMBER(K47),ISNUMBER(R47),OR(M47="RETAIL",M47="SPECIAL_ORDER")),K47*R47,"")</x:f>
      </x:c>
      <x:c r="U47" s="17" t="str">
        <x:f>IF(AND(ISNUMBER(K47),ISNUMBER(S47),OR(M47="RETAIL",M47="SPECIAL_ORDER")),K47*S47,"")</x:f>
      </x:c>
      <x:c r="V47" s="17" t="str">
        <x:f>IF(AND(ISNUMBER(T47),ISNUMBER(U47)),MIN(T47,U47),IF(ISNUMBER(T47),T47,IF(ISNUMBER(U47),U47,"")))</x:f>
      </x:c>
      <x:c r="W47" s="22" t="str"/>
    </x:row>
    <x:row r="48" ht="55" customHeight="1">
      <x:c r="A48" s="12" t="str">
        <x:v>M042</x:v>
      </x:c>
      <x:c r="B48" s="12" t="str">
        <x:v>House</x:v>
      </x:c>
      <x:c r="C48" s="23" t="str">
        <x:v>Roof framing</x:v>
      </x:c>
      <x:c r="D48" s="23" t="str">
        <x:v>Main roof rafters</x:v>
      </x:c>
      <x:c r="E48" s="12" t="str">
        <x:v>ea</x:v>
      </x:c>
      <x:c r="F48" s="16"/>
      <x:c r="G48" s="19" t="n">
        <x:v>0.1</x:v>
      </x:c>
      <x:c r="H48" s="16" t="str">
        <x:f>IF(ISNUMBER(F48),F48*G48,"")</x:f>
      </x:c>
      <x:c r="I48" s="16" t="str">
        <x:f>IF(ISNUMBER(F48),F48+H48,"")</x:f>
      </x:c>
      <x:c r="J48" s="20"/>
      <x:c r="K48" s="16" t="str">
        <x:f>IF(ISNUMBER(I48),IF(ISNUMBER(J48),ROUNDUP(I48/J48,0)*J48,""),"")</x:f>
      </x:c>
      <x:c r="L48" s="12" t="str">
        <x:v>UNRESOLVED</x:v>
      </x:c>
      <x:c r="M48" s="12" t="str">
        <x:v>RETAIL</x:v>
      </x:c>
      <x:c r="N48" s="12" t="str">
        <x:v>BLOCKED</x:v>
      </x:c>
      <x:c r="O48" s="23" t="str">
        <x:v>A3.1 p10; A3.0/2 p9; A4.1/5 p12</x:v>
      </x:c>
      <x:c r="P48" s="23" t="str">
        <x:v>Complex roof zones require individual member counts and cut lengths.</x:v>
      </x:c>
      <x:c r="Q48" s="23" t="str">
        <x:v>2x6, 2x8, 2x10, 2x12 @16 in OC by roof zone</x:v>
      </x:c>
      <x:c r="R48" s="21"/>
      <x:c r="S48" s="21"/>
      <x:c r="T48" s="18" t="str">
        <x:f>IF(AND(ISNUMBER(K48),ISNUMBER(R48),OR(M48="RETAIL",M48="SPECIAL_ORDER")),K48*R48,"")</x:f>
      </x:c>
      <x:c r="U48" s="18" t="str">
        <x:f>IF(AND(ISNUMBER(K48),ISNUMBER(S48),OR(M48="RETAIL",M48="SPECIAL_ORDER")),K48*S48,"")</x:f>
      </x:c>
      <x:c r="V48" s="18" t="str">
        <x:f>IF(AND(ISNUMBER(T48),ISNUMBER(U48)),MIN(T48,U48),IF(ISNUMBER(T48),T48,IF(ISNUMBER(U48),U48,"")))</x:f>
      </x:c>
      <x:c r="W48" s="23" t="str"/>
    </x:row>
    <x:row r="49" ht="55" customHeight="1">
      <x:c r="A49" s="2" t="str">
        <x:v>M043</x:v>
      </x:c>
      <x:c r="B49" s="2" t="str">
        <x:v>House</x:v>
      </x:c>
      <x:c r="C49" s="22" t="str">
        <x:v>Roof framing</x:v>
      </x:c>
      <x:c r="D49" s="22" t="str">
        <x:v>Ceiling joists</x:v>
      </x:c>
      <x:c r="E49" s="2" t="str">
        <x:v>ea</x:v>
      </x:c>
      <x:c r="F49" s="15"/>
      <x:c r="G49" s="19" t="n">
        <x:v>0.1</x:v>
      </x:c>
      <x:c r="H49" s="15" t="str">
        <x:f>IF(ISNUMBER(F49),F49*G49,"")</x:f>
      </x:c>
      <x:c r="I49" s="15" t="str">
        <x:f>IF(ISNUMBER(F49),F49+H49,"")</x:f>
      </x:c>
      <x:c r="J49" s="20"/>
      <x:c r="K49" s="15" t="str">
        <x:f>IF(ISNUMBER(I49),IF(ISNUMBER(J49),ROUNDUP(I49/J49,0)*J49,""),"")</x:f>
      </x:c>
      <x:c r="L49" s="2" t="str">
        <x:v>UNRESOLVED</x:v>
      </x:c>
      <x:c r="M49" s="2" t="str">
        <x:v>RETAIL</x:v>
      </x:c>
      <x:c r="N49" s="2" t="str">
        <x:v>BLOCKED</x:v>
      </x:c>
      <x:c r="O49" s="22" t="str">
        <x:v>A3.1 p10; A3.0/2 p9; A4.1/5 p12</x:v>
      </x:c>
      <x:c r="P49" s="22" t="str">
        <x:v>Complex roof zones require individual member counts and cut lengths.</x:v>
      </x:c>
      <x:c r="Q49" s="22" t="str">
        <x:v>2x10 @16 in OC by zone; porch 2x6</x:v>
      </x:c>
      <x:c r="R49" s="21"/>
      <x:c r="S49" s="21"/>
      <x:c r="T49" s="17" t="str">
        <x:f>IF(AND(ISNUMBER(K49),ISNUMBER(R49),OR(M49="RETAIL",M49="SPECIAL_ORDER")),K49*R49,"")</x:f>
      </x:c>
      <x:c r="U49" s="17" t="str">
        <x:f>IF(AND(ISNUMBER(K49),ISNUMBER(S49),OR(M49="RETAIL",M49="SPECIAL_ORDER")),K49*S49,"")</x:f>
      </x:c>
      <x:c r="V49" s="17" t="str">
        <x:f>IF(AND(ISNUMBER(T49),ISNUMBER(U49)),MIN(T49,U49),IF(ISNUMBER(T49),T49,IF(ISNUMBER(U49),U49,"")))</x:f>
      </x:c>
      <x:c r="W49" s="22" t="str"/>
    </x:row>
    <x:row r="50" ht="55" customHeight="1">
      <x:c r="A50" s="12" t="str">
        <x:v>M044</x:v>
      </x:c>
      <x:c r="B50" s="12" t="str">
        <x:v>House</x:v>
      </x:c>
      <x:c r="C50" s="23" t="str">
        <x:v>Roof framing</x:v>
      </x:c>
      <x:c r="D50" s="23" t="str">
        <x:v>Ridges, valleys and doubled rafters</x:v>
      </x:c>
      <x:c r="E50" s="12" t="str">
        <x:v>LF</x:v>
      </x:c>
      <x:c r="F50" s="16"/>
      <x:c r="G50" s="19" t="n">
        <x:v>0.1</x:v>
      </x:c>
      <x:c r="H50" s="16" t="str">
        <x:f>IF(ISNUMBER(F50),F50*G50,"")</x:f>
      </x:c>
      <x:c r="I50" s="16" t="str">
        <x:f>IF(ISNUMBER(F50),F50+H50,"")</x:f>
      </x:c>
      <x:c r="J50" s="20"/>
      <x:c r="K50" s="16" t="str">
        <x:f>IF(ISNUMBER(I50),IF(ISNUMBER(J50),ROUNDUP(I50/J50,0)*J50,""),"")</x:f>
      </x:c>
      <x:c r="L50" s="12" t="str">
        <x:v>UNRESOLVED</x:v>
      </x:c>
      <x:c r="M50" s="12" t="str">
        <x:v>RETAIL</x:v>
      </x:c>
      <x:c r="N50" s="12" t="str">
        <x:v>BLOCKED</x:v>
      </x:c>
      <x:c r="O50" s="23" t="str">
        <x:v>A3.1 p10; A3.0/2 p9; A4.1/5 p12</x:v>
      </x:c>
      <x:c r="P50" s="23" t="str">
        <x:v>Complex roof zones require individual member counts and cut lengths.</x:v>
      </x:c>
      <x:c r="Q50" s="23" t="str">
        <x:v>2x8 / (2)2x10 / (2)2x12 by tagged location</x:v>
      </x:c>
      <x:c r="R50" s="21"/>
      <x:c r="S50" s="21"/>
      <x:c r="T50" s="18" t="str">
        <x:f>IF(AND(ISNUMBER(K50),ISNUMBER(R50),OR(M50="RETAIL",M50="SPECIAL_ORDER")),K50*R50,"")</x:f>
      </x:c>
      <x:c r="U50" s="18" t="str">
        <x:f>IF(AND(ISNUMBER(K50),ISNUMBER(S50),OR(M50="RETAIL",M50="SPECIAL_ORDER")),K50*S50,"")</x:f>
      </x:c>
      <x:c r="V50" s="18" t="str">
        <x:f>IF(AND(ISNUMBER(T50),ISNUMBER(U50)),MIN(T50,U50),IF(ISNUMBER(T50),T50,IF(ISNUMBER(U50),U50,"")))</x:f>
      </x:c>
      <x:c r="W50" s="23" t="str"/>
    </x:row>
    <x:row r="51" ht="55" customHeight="1">
      <x:c r="A51" s="2" t="str">
        <x:v>M045</x:v>
      </x:c>
      <x:c r="B51" s="2" t="str">
        <x:v>House</x:v>
      </x:c>
      <x:c r="C51" s="22" t="str">
        <x:v>Roof framing</x:v>
      </x:c>
      <x:c r="D51" s="22" t="str">
        <x:v>Porch ledgers and connections</x:v>
      </x:c>
      <x:c r="E51" s="2" t="str">
        <x:v>ea</x:v>
      </x:c>
      <x:c r="F51" s="15"/>
      <x:c r="G51" s="19" t="n">
        <x:v>0.1</x:v>
      </x:c>
      <x:c r="H51" s="15" t="str">
        <x:f>IF(ISNUMBER(F51),F51*G51,"")</x:f>
      </x:c>
      <x:c r="I51" s="15" t="str">
        <x:f>IF(ISNUMBER(F51),F51+H51,"")</x:f>
      </x:c>
      <x:c r="J51" s="20"/>
      <x:c r="K51" s="15" t="str">
        <x:f>IF(ISNUMBER(I51),IF(ISNUMBER(J51),ROUNDUP(I51/J51,0)*J51,""),"")</x:f>
      </x:c>
      <x:c r="L51" s="2" t="str">
        <x:v>UNRESOLVED</x:v>
      </x:c>
      <x:c r="M51" s="2" t="str">
        <x:v>RETAIL</x:v>
      </x:c>
      <x:c r="N51" s="2" t="str">
        <x:v>BLOCKED</x:v>
      </x:c>
      <x:c r="O51" s="22" t="str">
        <x:v>A3.1 p10; A3.0/2 p9; A4.1/5 p12</x:v>
      </x:c>
      <x:c r="P51" s="22" t="str">
        <x:v>Complex roof zones require individual member counts and cut lengths.</x:v>
      </x:c>
      <x:c r="Q51" s="22" t="str">
        <x:v>2x8 upper/lower ledgers; two 1/4x4 in lags per wall stud; hangers</x:v>
      </x:c>
      <x:c r="R51" s="21"/>
      <x:c r="S51" s="21"/>
      <x:c r="T51" s="17" t="str">
        <x:f>IF(AND(ISNUMBER(K51),ISNUMBER(R51),OR(M51="RETAIL",M51="SPECIAL_ORDER")),K51*R51,"")</x:f>
      </x:c>
      <x:c r="U51" s="17" t="str">
        <x:f>IF(AND(ISNUMBER(K51),ISNUMBER(S51),OR(M51="RETAIL",M51="SPECIAL_ORDER")),K51*S51,"")</x:f>
      </x:c>
      <x:c r="V51" s="17" t="str">
        <x:f>IF(AND(ISNUMBER(T51),ISNUMBER(U51)),MIN(T51,U51),IF(ISNUMBER(T51),T51,IF(ISNUMBER(U51),U51,"")))</x:f>
      </x:c>
      <x:c r="W51" s="22" t="str"/>
    </x:row>
    <x:row r="52" ht="55" customHeight="1">
      <x:c r="A52" s="12" t="str">
        <x:v>M046</x:v>
      </x:c>
      <x:c r="B52" s="12" t="str">
        <x:v>House</x:v>
      </x:c>
      <x:c r="C52" s="23" t="str">
        <x:v>Roof framing</x:v>
      </x:c>
      <x:c r="D52" s="23" t="str">
        <x:v>Roof posts, blocking, ties and nails</x:v>
      </x:c>
      <x:c r="E52" s="12" t="str">
        <x:v>ea</x:v>
      </x:c>
      <x:c r="F52" s="16"/>
      <x:c r="G52" s="19" t="n">
        <x:v>0.1</x:v>
      </x:c>
      <x:c r="H52" s="16" t="str">
        <x:f>IF(ISNUMBER(F52),F52*G52,"")</x:f>
      </x:c>
      <x:c r="I52" s="16" t="str">
        <x:f>IF(ISNUMBER(F52),F52+H52,"")</x:f>
      </x:c>
      <x:c r="J52" s="20"/>
      <x:c r="K52" s="16" t="str">
        <x:f>IF(ISNUMBER(I52),IF(ISNUMBER(J52),ROUNDUP(I52/J52,0)*J52,""),"")</x:f>
      </x:c>
      <x:c r="L52" s="12" t="str">
        <x:v>UNRESOLVED</x:v>
      </x:c>
      <x:c r="M52" s="12" t="str">
        <x:v>RETAIL</x:v>
      </x:c>
      <x:c r="N52" s="12" t="str">
        <x:v>BLOCKED</x:v>
      </x:c>
      <x:c r="O52" s="23" t="str">
        <x:v>A3.1 p10; A3.0/2 p9; A4.1/5 p12</x:v>
      </x:c>
      <x:c r="P52" s="23" t="str">
        <x:v>Complex roof zones require individual member counts and cut lengths.</x:v>
      </x:c>
      <x:c r="Q52" s="23" t="str">
        <x:v>4x4 posts over triple joists; zone-specific hardware</x:v>
      </x:c>
      <x:c r="R52" s="21"/>
      <x:c r="S52" s="21"/>
      <x:c r="T52" s="18" t="str">
        <x:f>IF(AND(ISNUMBER(K52),ISNUMBER(R52),OR(M52="RETAIL",M52="SPECIAL_ORDER")),K52*R52,"")</x:f>
      </x:c>
      <x:c r="U52" s="18" t="str">
        <x:f>IF(AND(ISNUMBER(K52),ISNUMBER(S52),OR(M52="RETAIL",M52="SPECIAL_ORDER")),K52*S52,"")</x:f>
      </x:c>
      <x:c r="V52" s="18" t="str">
        <x:f>IF(AND(ISNUMBER(T52),ISNUMBER(U52)),MIN(T52,U52),IF(ISNUMBER(T52),T52,IF(ISNUMBER(U52),U52,"")))</x:f>
      </x:c>
      <x:c r="W52" s="23" t="str"/>
    </x:row>
    <x:row r="53" ht="55" customHeight="1">
      <x:c r="A53" s="2" t="str">
        <x:v>M047</x:v>
      </x:c>
      <x:c r="B53" s="2" t="str">
        <x:v>House</x:v>
      </x:c>
      <x:c r="C53" s="22" t="str">
        <x:v>Sheathing</x:v>
      </x:c>
      <x:c r="D53" s="22" t="str">
        <x:v>Floor subfloor</x:v>
      </x:c>
      <x:c r="E53" s="2" t="str">
        <x:v>SF</x:v>
      </x:c>
      <x:c r="F53" s="15"/>
      <x:c r="G53" s="19" t="n">
        <x:v>0.1</x:v>
      </x:c>
      <x:c r="H53" s="15" t="str">
        <x:f>IF(ISNUMBER(F53),F53*G53,"")</x:f>
      </x:c>
      <x:c r="I53" s="15" t="str">
        <x:f>IF(ISNUMBER(F53),F53+H53,"")</x:f>
      </x:c>
      <x:c r="J53" s="20"/>
      <x:c r="K53" s="15" t="str">
        <x:f>IF(ISNUMBER(I53),IF(ISNUMBER(J53),ROUNDUP(I53/J53,0)*J53,""),"")</x:f>
      </x:c>
      <x:c r="L53" s="2" t="str">
        <x:v>UNRESOLVED</x:v>
      </x:c>
      <x:c r="M53" s="2" t="str">
        <x:v>RETAIL</x:v>
      </x:c>
      <x:c r="N53" s="2" t="str">
        <x:v>BLOCKED</x:v>
      </x:c>
      <x:c r="O53" s="22" t="str">
        <x:v>A4.0/3 p11; A4.1/3 p12; A3.0 p9</x:v>
      </x:c>
      <x:c r="P53" s="22" t="str">
        <x:v>Measure actual floors minus voids, new wall elevations, or roof planes as applicable.</x:v>
      </x:c>
      <x:c r="Q53" s="22" t="str">
        <x:v>3/4 in plywood decking; grade/edge specification to confirm</x:v>
      </x:c>
      <x:c r="R53" s="21"/>
      <x:c r="S53" s="21"/>
      <x:c r="T53" s="17" t="str">
        <x:f>IF(AND(ISNUMBER(K53),ISNUMBER(R53),OR(M53="RETAIL",M53="SPECIAL_ORDER")),K53*R53,"")</x:f>
      </x:c>
      <x:c r="U53" s="17" t="str">
        <x:f>IF(AND(ISNUMBER(K53),ISNUMBER(S53),OR(M53="RETAIL",M53="SPECIAL_ORDER")),K53*S53,"")</x:f>
      </x:c>
      <x:c r="V53" s="17" t="str">
        <x:f>IF(AND(ISNUMBER(T53),ISNUMBER(U53)),MIN(T53,U53),IF(ISNUMBER(T53),T53,IF(ISNUMBER(U53),U53,"")))</x:f>
      </x:c>
      <x:c r="W53" s="22" t="str">
        <x:v>Panel dimensions must be verified before converting to sheets.</x:v>
      </x:c>
    </x:row>
    <x:row r="54" ht="55" customHeight="1">
      <x:c r="A54" s="12" t="str">
        <x:v>M048</x:v>
      </x:c>
      <x:c r="B54" s="12" t="str">
        <x:v>House</x:v>
      </x:c>
      <x:c r="C54" s="23" t="str">
        <x:v>Sheathing</x:v>
      </x:c>
      <x:c r="D54" s="23" t="str">
        <x:v>Wall sheathing</x:v>
      </x:c>
      <x:c r="E54" s="12" t="str">
        <x:v>SF</x:v>
      </x:c>
      <x:c r="F54" s="16"/>
      <x:c r="G54" s="19" t="n">
        <x:v>0.1</x:v>
      </x:c>
      <x:c r="H54" s="16" t="str">
        <x:f>IF(ISNUMBER(F54),F54*G54,"")</x:f>
      </x:c>
      <x:c r="I54" s="16" t="str">
        <x:f>IF(ISNUMBER(F54),F54+H54,"")</x:f>
      </x:c>
      <x:c r="J54" s="20"/>
      <x:c r="K54" s="16" t="str">
        <x:f>IF(ISNUMBER(I54),IF(ISNUMBER(J54),ROUNDUP(I54/J54,0)*J54,""),"")</x:f>
      </x:c>
      <x:c r="L54" s="12" t="str">
        <x:v>UNRESOLVED</x:v>
      </x:c>
      <x:c r="M54" s="12" t="str">
        <x:v>RETAIL</x:v>
      </x:c>
      <x:c r="N54" s="12" t="str">
        <x:v>BLOCKED</x:v>
      </x:c>
      <x:c r="O54" s="23" t="str">
        <x:v>A4.0/1 p11; A4.1/1 p12</x:v>
      </x:c>
      <x:c r="P54" s="23" t="str">
        <x:v>Measure actual floors minus voids, new wall elevations, or roof planes as applicable.</x:v>
      </x:c>
      <x:c r="Q54" s="23" t="str">
        <x:v>3/4 in exterior-grade plywood</x:v>
      </x:c>
      <x:c r="R54" s="21"/>
      <x:c r="S54" s="21"/>
      <x:c r="T54" s="18" t="str">
        <x:f>IF(AND(ISNUMBER(K54),ISNUMBER(R54),OR(M54="RETAIL",M54="SPECIAL_ORDER")),K54*R54,"")</x:f>
      </x:c>
      <x:c r="U54" s="18" t="str">
        <x:f>IF(AND(ISNUMBER(K54),ISNUMBER(S54),OR(M54="RETAIL",M54="SPECIAL_ORDER")),K54*S54,"")</x:f>
      </x:c>
      <x:c r="V54" s="18" t="str">
        <x:f>IF(AND(ISNUMBER(T54),ISNUMBER(U54)),MIN(T54,U54),IF(ISNUMBER(T54),T54,IF(ISNUMBER(U54),U54,"")))</x:f>
      </x:c>
      <x:c r="W54" s="23" t="str">
        <x:v>Panel dimensions must be verified before converting to sheets.</x:v>
      </x:c>
    </x:row>
    <x:row r="55" ht="55" customHeight="1">
      <x:c r="A55" s="2" t="str">
        <x:v>M049</x:v>
      </x:c>
      <x:c r="B55" s="2" t="str">
        <x:v>House</x:v>
      </x:c>
      <x:c r="C55" s="22" t="str">
        <x:v>Sheathing</x:v>
      </x:c>
      <x:c r="D55" s="22" t="str">
        <x:v>House/porch roof sheathing</x:v>
      </x:c>
      <x:c r="E55" s="2" t="str">
        <x:v>SF</x:v>
      </x:c>
      <x:c r="F55" s="15"/>
      <x:c r="G55" s="19" t="n">
        <x:v>0.1</x:v>
      </x:c>
      <x:c r="H55" s="15" t="str">
        <x:f>IF(ISNUMBER(F55),F55*G55,"")</x:f>
      </x:c>
      <x:c r="I55" s="15" t="str">
        <x:f>IF(ISNUMBER(F55),F55+H55,"")</x:f>
      </x:c>
      <x:c r="J55" s="20"/>
      <x:c r="K55" s="15" t="str">
        <x:f>IF(ISNUMBER(I55),IF(ISNUMBER(J55),ROUNDUP(I55/J55,0)*J55,""),"")</x:f>
      </x:c>
      <x:c r="L55" s="2" t="str">
        <x:v>UNRESOLVED</x:v>
      </x:c>
      <x:c r="M55" s="2" t="str">
        <x:v>RETAIL</x:v>
      </x:c>
      <x:c r="N55" s="2" t="str">
        <x:v>BLOCKED</x:v>
      </x:c>
      <x:c r="O55" s="22" t="str">
        <x:v>A4.0/1-2 p11; A4.1/1-2,5 p12</x:v>
      </x:c>
      <x:c r="P55" s="22" t="str">
        <x:v>Measure actual floors minus voids, new wall elevations, or roof planes as applicable.</x:v>
      </x:c>
      <x:c r="Q55" s="22" t="str">
        <x:v>1/2 in exterior-grade plywood</x:v>
      </x:c>
      <x:c r="R55" s="21"/>
      <x:c r="S55" s="21"/>
      <x:c r="T55" s="17" t="str">
        <x:f>IF(AND(ISNUMBER(K55),ISNUMBER(R55),OR(M55="RETAIL",M55="SPECIAL_ORDER")),K55*R55,"")</x:f>
      </x:c>
      <x:c r="U55" s="17" t="str">
        <x:f>IF(AND(ISNUMBER(K55),ISNUMBER(S55),OR(M55="RETAIL",M55="SPECIAL_ORDER")),K55*S55,"")</x:f>
      </x:c>
      <x:c r="V55" s="17" t="str">
        <x:f>IF(AND(ISNUMBER(T55),ISNUMBER(U55)),MIN(T55,U55),IF(ISNUMBER(T55),T55,IF(ISNUMBER(U55),U55,"")))</x:f>
      </x:c>
      <x:c r="W55" s="22" t="str">
        <x:v>Panel dimensions must be verified before converting to sheets.</x:v>
      </x:c>
    </x:row>
    <x:row r="56" ht="55" customHeight="1">
      <x:c r="A56" s="12" t="str">
        <x:v>M050</x:v>
      </x:c>
      <x:c r="B56" s="12" t="str">
        <x:v>House</x:v>
      </x:c>
      <x:c r="C56" s="23" t="str">
        <x:v>Roofing / dry-in</x:v>
      </x:c>
      <x:c r="D56" s="23" t="str">
        <x:v>Main roof shingles</x:v>
      </x:c>
      <x:c r="E56" s="12" t="str">
        <x:v>SF</x:v>
      </x:c>
      <x:c r="F56" s="16"/>
      <x:c r="G56" s="19" t="n">
        <x:v>0.1</x:v>
      </x:c>
      <x:c r="H56" s="16" t="str">
        <x:f>IF(ISNUMBER(F56),F56*G56,"")</x:f>
      </x:c>
      <x:c r="I56" s="16" t="str">
        <x:f>IF(ISNUMBER(F56),F56+H56,"")</x:f>
      </x:c>
      <x:c r="J56" s="20"/>
      <x:c r="K56" s="16" t="str">
        <x:f>IF(ISNUMBER(I56),IF(ISNUMBER(J56),ROUNDUP(I56/J56,0)*J56,""),"")</x:f>
      </x:c>
      <x:c r="L56" s="12" t="str">
        <x:v>UNRESOLVED</x:v>
      </x:c>
      <x:c r="M56" s="12" t="str">
        <x:v>RETAIL</x:v>
      </x:c>
      <x:c r="N56" s="12" t="str">
        <x:v>BLOCKED</x:v>
      </x:c>
      <x:c r="O56" s="23" t="str">
        <x:v>A1.1/2 p5; A4.0/1-2 p11; A4.1/1-2,5 p12</x:v>
      </x:c>
      <x:c r="P56" s="23" t="str">
        <x:v>Roof-plane polygon/edge measurement required; no GSF or square-house proxy.</x:v>
      </x:c>
      <x:c r="Q56" s="23" t="str">
        <x:v>Architectural asphalt shingles; multiple 7:12 planes</x:v>
      </x:c>
      <x:c r="R56" s="21"/>
      <x:c r="S56" s="21"/>
      <x:c r="T56" s="18" t="str">
        <x:f>IF(AND(ISNUMBER(K56),ISNUMBER(R56),OR(M56="RETAIL",M56="SPECIAL_ORDER")),K56*R56,"")</x:f>
      </x:c>
      <x:c r="U56" s="18" t="str">
        <x:f>IF(AND(ISNUMBER(K56),ISNUMBER(S56),OR(M56="RETAIL",M56="SPECIAL_ORDER")),K56*S56,"")</x:f>
      </x:c>
      <x:c r="V56" s="18" t="str">
        <x:f>IF(AND(ISNUMBER(T56),ISNUMBER(U56)),MIN(T56,U56),IF(ISNUMBER(T56),T56,IF(ISNUMBER(U56),U56,"")))</x:f>
      </x:c>
      <x:c r="W56" s="23" t="str"/>
    </x:row>
    <x:row r="57" ht="55" customHeight="1">
      <x:c r="A57" s="2" t="str">
        <x:v>M051</x:v>
      </x:c>
      <x:c r="B57" s="2" t="str">
        <x:v>House</x:v>
      </x:c>
      <x:c r="C57" s="22" t="str">
        <x:v>Roofing / dry-in</x:v>
      </x:c>
      <x:c r="D57" s="22" t="str">
        <x:v>Porch standing seam roof</x:v>
      </x:c>
      <x:c r="E57" s="2" t="str">
        <x:v>SF</x:v>
      </x:c>
      <x:c r="F57" s="15"/>
      <x:c r="G57" s="19" t="n">
        <x:v>0.1</x:v>
      </x:c>
      <x:c r="H57" s="15" t="str">
        <x:f>IF(ISNUMBER(F57),F57*G57,"")</x:f>
      </x:c>
      <x:c r="I57" s="15" t="str">
        <x:f>IF(ISNUMBER(F57),F57+H57,"")</x:f>
      </x:c>
      <x:c r="J57" s="20"/>
      <x:c r="K57" s="15" t="str">
        <x:f>IF(ISNUMBER(I57),IF(ISNUMBER(J57),ROUNDUP(I57/J57,0)*J57,""),"")</x:f>
      </x:c>
      <x:c r="L57" s="2" t="str">
        <x:v>UNRESOLVED</x:v>
      </x:c>
      <x:c r="M57" s="2" t="str">
        <x:v>SUPPLIER_QUOTE</x:v>
      </x:c>
      <x:c r="N57" s="2" t="str">
        <x:v>BLOCKED</x:v>
      </x:c>
      <x:c r="O57" s="22" t="str">
        <x:v>A1.1/2 p5; A4.0/1-2 p11; A4.1/1-2,5 p12</x:v>
      </x:c>
      <x:c r="P57" s="22" t="str">
        <x:v>Roof-plane polygon/edge measurement required; no GSF or square-house proxy.</x:v>
      </x:c>
      <x:c r="Q57" s="22" t="str">
        <x:v>Standing seam metal; separate from main shingles</x:v>
      </x:c>
      <x:c r="R57" s="21"/>
      <x:c r="S57" s="21"/>
      <x:c r="T57" s="17" t="str">
        <x:f>IF(AND(ISNUMBER(K57),ISNUMBER(R57),OR(M57="RETAIL",M57="SPECIAL_ORDER")),K57*R57,"")</x:f>
      </x:c>
      <x:c r="U57" s="17" t="str">
        <x:f>IF(AND(ISNUMBER(K57),ISNUMBER(S57),OR(M57="RETAIL",M57="SPECIAL_ORDER")),K57*S57,"")</x:f>
      </x:c>
      <x:c r="V57" s="17" t="str">
        <x:f>IF(AND(ISNUMBER(T57),ISNUMBER(U57)),MIN(T57,U57),IF(ISNUMBER(T57),T57,IF(ISNUMBER(U57),U57,"")))</x:f>
      </x:c>
      <x:c r="W57" s="22" t="str"/>
    </x:row>
    <x:row r="58" ht="55" customHeight="1">
      <x:c r="A58" s="12" t="str">
        <x:v>M052</x:v>
      </x:c>
      <x:c r="B58" s="12" t="str">
        <x:v>House</x:v>
      </x:c>
      <x:c r="C58" s="23" t="str">
        <x:v>Roofing / dry-in</x:v>
      </x:c>
      <x:c r="D58" s="23" t="str">
        <x:v>Roof underlayment</x:v>
      </x:c>
      <x:c r="E58" s="12" t="str">
        <x:v>SF</x:v>
      </x:c>
      <x:c r="F58" s="16"/>
      <x:c r="G58" s="19" t="n">
        <x:v>0.1</x:v>
      </x:c>
      <x:c r="H58" s="16" t="str">
        <x:f>IF(ISNUMBER(F58),F58*G58,"")</x:f>
      </x:c>
      <x:c r="I58" s="16" t="str">
        <x:f>IF(ISNUMBER(F58),F58+H58,"")</x:f>
      </x:c>
      <x:c r="J58" s="20"/>
      <x:c r="K58" s="16" t="str">
        <x:f>IF(ISNUMBER(I58),IF(ISNUMBER(J58),ROUNDUP(I58/J58,0)*J58,""),"")</x:f>
      </x:c>
      <x:c r="L58" s="12" t="str">
        <x:v>UNRESOLVED</x:v>
      </x:c>
      <x:c r="M58" s="12" t="str">
        <x:v>RETAIL</x:v>
      </x:c>
      <x:c r="N58" s="12" t="str">
        <x:v>BLOCKED</x:v>
      </x:c>
      <x:c r="O58" s="23" t="str">
        <x:v>A1.1/2 p5; A4.0/1-2 p11; A4.1/1-2,5 p12</x:v>
      </x:c>
      <x:c r="P58" s="23" t="str">
        <x:v>Roof-plane polygon/edge measurement required; no GSF or square-house proxy.</x:v>
      </x:c>
      <x:c r="Q58" s="23" t="str">
        <x:v>#30 building paper</x:v>
      </x:c>
      <x:c r="R58" s="21"/>
      <x:c r="S58" s="21"/>
      <x:c r="T58" s="18" t="str">
        <x:f>IF(AND(ISNUMBER(K58),ISNUMBER(R58),OR(M58="RETAIL",M58="SPECIAL_ORDER")),K58*R58,"")</x:f>
      </x:c>
      <x:c r="U58" s="18" t="str">
        <x:f>IF(AND(ISNUMBER(K58),ISNUMBER(S58),OR(M58="RETAIL",M58="SPECIAL_ORDER")),K58*S58,"")</x:f>
      </x:c>
      <x:c r="V58" s="18" t="str">
        <x:f>IF(AND(ISNUMBER(T58),ISNUMBER(U58)),MIN(T58,U58),IF(ISNUMBER(T58),T58,IF(ISNUMBER(U58),U58,"")))</x:f>
      </x:c>
      <x:c r="W58" s="23" t="str"/>
    </x:row>
    <x:row r="59" ht="55" customHeight="1">
      <x:c r="A59" s="2" t="str">
        <x:v>M053</x:v>
      </x:c>
      <x:c r="B59" s="2" t="str">
        <x:v>House</x:v>
      </x:c>
      <x:c r="C59" s="22" t="str">
        <x:v>Roofing / dry-in</x:v>
      </x:c>
      <x:c r="D59" s="22" t="str">
        <x:v>Ice and water membrane</x:v>
      </x:c>
      <x:c r="E59" s="2" t="str">
        <x:v>SF</x:v>
      </x:c>
      <x:c r="F59" s="15"/>
      <x:c r="G59" s="19" t="n">
        <x:v>0.1</x:v>
      </x:c>
      <x:c r="H59" s="15" t="str">
        <x:f>IF(ISNUMBER(F59),F59*G59,"")</x:f>
      </x:c>
      <x:c r="I59" s="15" t="str">
        <x:f>IF(ISNUMBER(F59),F59+H59,"")</x:f>
      </x:c>
      <x:c r="J59" s="20"/>
      <x:c r="K59" s="15" t="str">
        <x:f>IF(ISNUMBER(I59),IF(ISNUMBER(J59),ROUNDUP(I59/J59,0)*J59,""),"")</x:f>
      </x:c>
      <x:c r="L59" s="2" t="str">
        <x:v>UNRESOLVED</x:v>
      </x:c>
      <x:c r="M59" s="2" t="str">
        <x:v>RETAIL</x:v>
      </x:c>
      <x:c r="N59" s="2" t="str">
        <x:v>BLOCKED</x:v>
      </x:c>
      <x:c r="O59" s="22" t="str">
        <x:v>A1.1/2 p5; A4.0/1-2 p11; A4.1/1-2,5 p12</x:v>
      </x:c>
      <x:c r="P59" s="22" t="str">
        <x:v>Roof-plane polygon/edge measurement required; no GSF or square-house proxy.</x:v>
      </x:c>
      <x:c r="Q59" s="22" t="str">
        <x:v>18 in each side of valleys; at least 2 ft inside wall at eaves</x:v>
      </x:c>
      <x:c r="R59" s="21"/>
      <x:c r="S59" s="21"/>
      <x:c r="T59" s="17" t="str">
        <x:f>IF(AND(ISNUMBER(K59),ISNUMBER(R59),OR(M59="RETAIL",M59="SPECIAL_ORDER")),K59*R59,"")</x:f>
      </x:c>
      <x:c r="U59" s="17" t="str">
        <x:f>IF(AND(ISNUMBER(K59),ISNUMBER(S59),OR(M59="RETAIL",M59="SPECIAL_ORDER")),K59*S59,"")</x:f>
      </x:c>
      <x:c r="V59" s="17" t="str">
        <x:f>IF(AND(ISNUMBER(T59),ISNUMBER(U59)),MIN(T59,U59),IF(ISNUMBER(T59),T59,IF(ISNUMBER(U59),U59,"")))</x:f>
      </x:c>
      <x:c r="W59" s="22" t="str"/>
    </x:row>
    <x:row r="60" ht="55" customHeight="1">
      <x:c r="A60" s="12" t="str">
        <x:v>M054</x:v>
      </x:c>
      <x:c r="B60" s="12" t="str">
        <x:v>House</x:v>
      </x:c>
      <x:c r="C60" s="23" t="str">
        <x:v>Roofing / dry-in</x:v>
      </x:c>
      <x:c r="D60" s="23" t="str">
        <x:v>Drip edge, flashing, boots and sealants</x:v>
      </x:c>
      <x:c r="E60" s="12" t="str">
        <x:v>LF</x:v>
      </x:c>
      <x:c r="F60" s="16"/>
      <x:c r="G60" s="19" t="n">
        <x:v>0.1</x:v>
      </x:c>
      <x:c r="H60" s="16" t="str">
        <x:f>IF(ISNUMBER(F60),F60*G60,"")</x:f>
      </x:c>
      <x:c r="I60" s="16" t="str">
        <x:f>IF(ISNUMBER(F60),F60+H60,"")</x:f>
      </x:c>
      <x:c r="J60" s="20"/>
      <x:c r="K60" s="16" t="str">
        <x:f>IF(ISNUMBER(I60),IF(ISNUMBER(J60),ROUNDUP(I60/J60,0)*J60,""),"")</x:f>
      </x:c>
      <x:c r="L60" s="12" t="str">
        <x:v>UNRESOLVED</x:v>
      </x:c>
      <x:c r="M60" s="12" t="str">
        <x:v>RETAIL</x:v>
      </x:c>
      <x:c r="N60" s="12" t="str">
        <x:v>BLOCKED</x:v>
      </x:c>
      <x:c r="O60" s="23" t="str">
        <x:v>A1.1/2 p5; A4.0/1-2 p11; A4.1/1-2,5 p12</x:v>
      </x:c>
      <x:c r="P60" s="23" t="str">
        <x:v>Roof-plane polygon/edge measurement required; no GSF or square-house proxy.</x:v>
      </x:c>
      <x:c r="Q60" s="23" t="str">
        <x:v>Project roof edges, penetrations and wall transitions</x:v>
      </x:c>
      <x:c r="R60" s="21"/>
      <x:c r="S60" s="21"/>
      <x:c r="T60" s="18" t="str">
        <x:f>IF(AND(ISNUMBER(K60),ISNUMBER(R60),OR(M60="RETAIL",M60="SPECIAL_ORDER")),K60*R60,"")</x:f>
      </x:c>
      <x:c r="U60" s="18" t="str">
        <x:f>IF(AND(ISNUMBER(K60),ISNUMBER(S60),OR(M60="RETAIL",M60="SPECIAL_ORDER")),K60*S60,"")</x:f>
      </x:c>
      <x:c r="V60" s="18" t="str">
        <x:f>IF(AND(ISNUMBER(T60),ISNUMBER(U60)),MIN(T60,U60),IF(ISNUMBER(T60),T60,IF(ISNUMBER(U60),U60,"")))</x:f>
      </x:c>
      <x:c r="W60" s="23" t="str"/>
    </x:row>
    <x:row r="61" ht="55" customHeight="1">
      <x:c r="A61" s="2" t="str">
        <x:v>M055</x:v>
      </x:c>
      <x:c r="B61" s="2" t="str">
        <x:v>House</x:v>
      </x:c>
      <x:c r="C61" s="22" t="str">
        <x:v>Roofing / dry-in</x:v>
      </x:c>
      <x:c r="D61" s="22" t="str">
        <x:v>Ridge vents and ridge cap</x:v>
      </x:c>
      <x:c r="E61" s="2" t="str">
        <x:v>LF</x:v>
      </x:c>
      <x:c r="F61" s="15"/>
      <x:c r="G61" s="19" t="n">
        <x:v>0.1</x:v>
      </x:c>
      <x:c r="H61" s="15" t="str">
        <x:f>IF(ISNUMBER(F61),F61*G61,"")</x:f>
      </x:c>
      <x:c r="I61" s="15" t="str">
        <x:f>IF(ISNUMBER(F61),F61+H61,"")</x:f>
      </x:c>
      <x:c r="J61" s="20"/>
      <x:c r="K61" s="15" t="str">
        <x:f>IF(ISNUMBER(I61),IF(ISNUMBER(J61),ROUNDUP(I61/J61,0)*J61,""),"")</x:f>
      </x:c>
      <x:c r="L61" s="2" t="str">
        <x:v>UNRESOLVED</x:v>
      </x:c>
      <x:c r="M61" s="2" t="str">
        <x:v>RETAIL</x:v>
      </x:c>
      <x:c r="N61" s="2" t="str">
        <x:v>BLOCKED</x:v>
      </x:c>
      <x:c r="O61" s="22" t="str">
        <x:v>A1.1/2 p5; A4.0/1-2 p11; A4.1/1-2,5 p12</x:v>
      </x:c>
      <x:c r="P61" s="22" t="str">
        <x:v>Roof-plane polygon/edge measurement required; no GSF or square-house proxy.</x:v>
      </x:c>
      <x:c r="Q61" s="22" t="str">
        <x:v>Actual ridge lengths; plan-specific vent products</x:v>
      </x:c>
      <x:c r="R61" s="21"/>
      <x:c r="S61" s="21"/>
      <x:c r="T61" s="17" t="str">
        <x:f>IF(AND(ISNUMBER(K61),ISNUMBER(R61),OR(M61="RETAIL",M61="SPECIAL_ORDER")),K61*R61,"")</x:f>
      </x:c>
      <x:c r="U61" s="17" t="str">
        <x:f>IF(AND(ISNUMBER(K61),ISNUMBER(S61),OR(M61="RETAIL",M61="SPECIAL_ORDER")),K61*S61,"")</x:f>
      </x:c>
      <x:c r="V61" s="17" t="str">
        <x:f>IF(AND(ISNUMBER(T61),ISNUMBER(U61)),MIN(T61,U61),IF(ISNUMBER(T61),T61,IF(ISNUMBER(U61),U61,"")))</x:f>
      </x:c>
      <x:c r="W61" s="22" t="str"/>
    </x:row>
    <x:row r="62" ht="55" customHeight="1">
      <x:c r="A62" s="12" t="str">
        <x:v>M056</x:v>
      </x:c>
      <x:c r="B62" s="12" t="str">
        <x:v>House</x:v>
      </x:c>
      <x:c r="C62" s="23" t="str">
        <x:v>Exterior envelope</x:v>
      </x:c>
      <x:c r="D62" s="23" t="str">
        <x:v>Weather-resistive barrier</x:v>
      </x:c>
      <x:c r="E62" s="12" t="str">
        <x:v>SF</x:v>
      </x:c>
      <x:c r="F62" s="16"/>
      <x:c r="G62" s="19" t="n">
        <x:v>0.1</x:v>
      </x:c>
      <x:c r="H62" s="16" t="str">
        <x:f>IF(ISNUMBER(F62),F62*G62,"")</x:f>
      </x:c>
      <x:c r="I62" s="16" t="str">
        <x:f>IF(ISNUMBER(F62),F62+H62,"")</x:f>
      </x:c>
      <x:c r="J62" s="20"/>
      <x:c r="K62" s="16" t="str">
        <x:f>IF(ISNUMBER(I62),IF(ISNUMBER(J62),ROUNDUP(I62/J62,0)*J62,""),"")</x:f>
      </x:c>
      <x:c r="L62" s="12" t="str">
        <x:v>UNRESOLVED</x:v>
      </x:c>
      <x:c r="M62" s="12" t="str">
        <x:v>RETAIL</x:v>
      </x:c>
      <x:c r="N62" s="12" t="str">
        <x:v>BLOCKED</x:v>
      </x:c>
      <x:c r="O62" s="23" t="str">
        <x:v>A4.0/1-4 p11; A4.1/1-4 p12; A1.0-1.1 p4-5</x:v>
      </x:c>
      <x:c r="P62" s="23" t="str">
        <x:v>New envelope surfaces and opening perimeters to measure.</x:v>
      </x:c>
      <x:c r="Q62" s="23" t="str">
        <x:v>Tyvek building wrap over specified plywood</x:v>
      </x:c>
      <x:c r="R62" s="21"/>
      <x:c r="S62" s="21"/>
      <x:c r="T62" s="18" t="str">
        <x:f>IF(AND(ISNUMBER(K62),ISNUMBER(R62),OR(M62="RETAIL",M62="SPECIAL_ORDER")),K62*R62,"")</x:f>
      </x:c>
      <x:c r="U62" s="18" t="str">
        <x:f>IF(AND(ISNUMBER(K62),ISNUMBER(S62),OR(M62="RETAIL",M62="SPECIAL_ORDER")),K62*S62,"")</x:f>
      </x:c>
      <x:c r="V62" s="18" t="str">
        <x:f>IF(AND(ISNUMBER(T62),ISNUMBER(U62)),MIN(T62,U62),IF(ISNUMBER(T62),T62,IF(ISNUMBER(U62),U62,"")))</x:f>
      </x:c>
      <x:c r="W62" s="23" t="str"/>
    </x:row>
    <x:row r="63" ht="55" customHeight="1">
      <x:c r="A63" s="2" t="str">
        <x:v>M057</x:v>
      </x:c>
      <x:c r="B63" s="2" t="str">
        <x:v>House</x:v>
      </x:c>
      <x:c r="C63" s="22" t="str">
        <x:v>Exterior envelope</x:v>
      </x:c>
      <x:c r="D63" s="22" t="str">
        <x:v>Window/door flashing</x:v>
      </x:c>
      <x:c r="E63" s="2" t="str">
        <x:v>LF</x:v>
      </x:c>
      <x:c r="F63" s="15"/>
      <x:c r="G63" s="19" t="n">
        <x:v>0.1</x:v>
      </x:c>
      <x:c r="H63" s="15" t="str">
        <x:f>IF(ISNUMBER(F63),F63*G63,"")</x:f>
      </x:c>
      <x:c r="I63" s="15" t="str">
        <x:f>IF(ISNUMBER(F63),F63+H63,"")</x:f>
      </x:c>
      <x:c r="J63" s="20"/>
      <x:c r="K63" s="15" t="str">
        <x:f>IF(ISNUMBER(I63),IF(ISNUMBER(J63),ROUNDUP(I63/J63,0)*J63,""),"")</x:f>
      </x:c>
      <x:c r="L63" s="2" t="str">
        <x:v>UNRESOLVED</x:v>
      </x:c>
      <x:c r="M63" s="2" t="str">
        <x:v>RETAIL</x:v>
      </x:c>
      <x:c r="N63" s="2" t="str">
        <x:v>BLOCKED</x:v>
      </x:c>
      <x:c r="O63" s="22" t="str">
        <x:v>A4.0/1-4 p11; A4.1/1-4 p12; A1.0-1.1 p4-5</x:v>
      </x:c>
      <x:c r="P63" s="22" t="str">
        <x:v>New envelope surfaces and opening perimeters to measure.</x:v>
      </x:c>
      <x:c r="Q63" s="22" t="str">
        <x:v>Compatible sill pans, opening tape, liquid flashing and sealant</x:v>
      </x:c>
      <x:c r="R63" s="21"/>
      <x:c r="S63" s="21"/>
      <x:c r="T63" s="17" t="str">
        <x:f>IF(AND(ISNUMBER(K63),ISNUMBER(R63),OR(M63="RETAIL",M63="SPECIAL_ORDER")),K63*R63,"")</x:f>
      </x:c>
      <x:c r="U63" s="17" t="str">
        <x:f>IF(AND(ISNUMBER(K63),ISNUMBER(S63),OR(M63="RETAIL",M63="SPECIAL_ORDER")),K63*S63,"")</x:f>
      </x:c>
      <x:c r="V63" s="17" t="str">
        <x:f>IF(AND(ISNUMBER(T63),ISNUMBER(U63)),MIN(T63,U63),IF(ISNUMBER(T63),T63,IF(ISNUMBER(U63),U63,"")))</x:f>
      </x:c>
      <x:c r="W63" s="22" t="str"/>
    </x:row>
    <x:row r="64" ht="55" customHeight="1">
      <x:c r="A64" s="12" t="str">
        <x:v>M058</x:v>
      </x:c>
      <x:c r="B64" s="12" t="str">
        <x:v>House</x:v>
      </x:c>
      <x:c r="C64" s="23" t="str">
        <x:v>Exterior envelope</x:v>
      </x:c>
      <x:c r="D64" s="23" t="str">
        <x:v>Envelope penetration seals</x:v>
      </x:c>
      <x:c r="E64" s="12" t="str">
        <x:v>ea</x:v>
      </x:c>
      <x:c r="F64" s="16"/>
      <x:c r="G64" s="19" t="n">
        <x:v>0.1</x:v>
      </x:c>
      <x:c r="H64" s="16" t="str">
        <x:f>IF(ISNUMBER(F64),F64*G64,"")</x:f>
      </x:c>
      <x:c r="I64" s="16" t="str">
        <x:f>IF(ISNUMBER(F64),F64+H64,"")</x:f>
      </x:c>
      <x:c r="J64" s="20"/>
      <x:c r="K64" s="16" t="str">
        <x:f>IF(ISNUMBER(I64),IF(ISNUMBER(J64),ROUNDUP(I64/J64,0)*J64,""),"")</x:f>
      </x:c>
      <x:c r="L64" s="12" t="str">
        <x:v>UNRESOLVED</x:v>
      </x:c>
      <x:c r="M64" s="12" t="str">
        <x:v>RETAIL</x:v>
      </x:c>
      <x:c r="N64" s="12" t="str">
        <x:v>BLOCKED</x:v>
      </x:c>
      <x:c r="O64" s="23" t="str">
        <x:v>A4.0/1-4 p11; A4.1/1-4 p12; A1.0-1.1 p4-5</x:v>
      </x:c>
      <x:c r="P64" s="23" t="str">
        <x:v>New envelope surfaces and opening perimeters to measure.</x:v>
      </x:c>
      <x:c r="Q64" s="23" t="str">
        <x:v>Compatible wraps, tape, sealants and shims</x:v>
      </x:c>
      <x:c r="R64" s="21"/>
      <x:c r="S64" s="21"/>
      <x:c r="T64" s="18" t="str">
        <x:f>IF(AND(ISNUMBER(K64),ISNUMBER(R64),OR(M64="RETAIL",M64="SPECIAL_ORDER")),K64*R64,"")</x:f>
      </x:c>
      <x:c r="U64" s="18" t="str">
        <x:f>IF(AND(ISNUMBER(K64),ISNUMBER(S64),OR(M64="RETAIL",M64="SPECIAL_ORDER")),K64*S64,"")</x:f>
      </x:c>
      <x:c r="V64" s="18" t="str">
        <x:f>IF(AND(ISNUMBER(T64),ISNUMBER(U64)),MIN(T64,U64),IF(ISNUMBER(T64),T64,IF(ISNUMBER(U64),U64,"")))</x:f>
      </x:c>
      <x:c r="W64" s="23" t="str"/>
    </x:row>
    <x:row r="65" ht="55" customHeight="1">
      <x:c r="A65" s="2" t="str">
        <x:v>M059</x:v>
      </x:c>
      <x:c r="B65" s="2" t="str">
        <x:v>House</x:v>
      </x:c>
      <x:c r="C65" s="22" t="str">
        <x:v>Windows &amp; exterior doors</x:v>
      </x:c>
      <x:c r="D65" s="22" t="str">
        <x:v>Window W1</x:v>
      </x:c>
      <x:c r="E65" s="2" t="str">
        <x:v>ea</x:v>
      </x:c>
      <x:c r="F65" s="15" t="n">
        <x:v>2</x:v>
      </x:c>
      <x:c r="G65" s="19" t="n">
        <x:v>0</x:v>
      </x:c>
      <x:c r="H65" s="15" t="n">
        <x:f>IF(ISNUMBER(F65),F65*G65,"")</x:f>
        <x:v>0</x:v>
      </x:c>
      <x:c r="I65" s="15" t="n">
        <x:f>IF(ISNUMBER(F65),F65+H65,"")</x:f>
        <x:v>2</x:v>
      </x:c>
      <x:c r="J65" s="20" t="n">
        <x:v>1</x:v>
      </x:c>
      <x:c r="K65" s="15" t="n">
        <x:f>IF(ISNUMBER(I65),IF(ISNUMBER(J65),ROUNDUP(I65/J65,0)*J65,""),"")</x:f>
        <x:v>2</x:v>
      </x:c>
      <x:c r="L65" s="2" t="str">
        <x:v>PLAN_EXACT</x:v>
      </x:c>
      <x:c r="M65" s="2" t="str">
        <x:v>SPECIAL_ORDER</x:v>
      </x:c>
      <x:c r="N65" s="2" t="str">
        <x:v>NEEDS_REVIEW</x:v>
      </x:c>
      <x:c r="O65" s="22" t="str">
        <x:v>A1.0/1-2 p4; A1.1/1, schedule p5; A2.0 p8</x:v>
      </x:c>
      <x:c r="P65" s="22" t="str">
        <x:v>Count tags on construction plans; W13 counted on east elevation. No elevation duplicates.</x:v>
      </x:c>
      <x:c r="Q65" s="22" t="str">
        <x:v>2 ft 6 in x4 ft; schedule C; vinyl awning; glazing U-factor &lt;=0.30</x:v>
      </x:c>
      <x:c r="R65" s="21"/>
      <x:c r="S65" s="21"/>
      <x:c r="T65" s="17" t="str">
        <x:f>IF(AND(ISNUMBER(K65),ISNUMBER(R65),OR(M65="RETAIL",M65="SPECIAL_ORDER")),K65*R65,"")</x:f>
      </x:c>
      <x:c r="U65" s="17" t="str">
        <x:f>IF(AND(ISNUMBER(K65),ISNUMBER(S65),OR(M65="RETAIL",M65="SPECIAL_ORDER")),K65*S65,"")</x:f>
      </x:c>
      <x:c r="V65" s="17" t="str">
        <x:f>IF(AND(ISNUMBER(T65),ISNUMBER(U65)),MIN(T65,U65),IF(ISNUMBER(T65),T65,IF(ISNUMBER(U65),U65,"")))</x:f>
      </x:c>
      <x:c r="W65" s="22" t="str">
        <x:v>Supplier to reconcile schedule type/name and verify rough opening/safety glazing.</x:v>
      </x:c>
    </x:row>
    <x:row r="66" ht="55" customHeight="1">
      <x:c r="A66" s="12" t="str">
        <x:v>M060</x:v>
      </x:c>
      <x:c r="B66" s="12" t="str">
        <x:v>House</x:v>
      </x:c>
      <x:c r="C66" s="23" t="str">
        <x:v>Windows &amp; exterior doors</x:v>
      </x:c>
      <x:c r="D66" s="23" t="str">
        <x:v>Window W2</x:v>
      </x:c>
      <x:c r="E66" s="12" t="str">
        <x:v>ea</x:v>
      </x:c>
      <x:c r="F66" s="16" t="n">
        <x:v>1</x:v>
      </x:c>
      <x:c r="G66" s="19" t="n">
        <x:v>0</x:v>
      </x:c>
      <x:c r="H66" s="16" t="n">
        <x:f>IF(ISNUMBER(F66),F66*G66,"")</x:f>
        <x:v>0</x:v>
      </x:c>
      <x:c r="I66" s="16" t="n">
        <x:f>IF(ISNUMBER(F66),F66+H66,"")</x:f>
        <x:v>1</x:v>
      </x:c>
      <x:c r="J66" s="20" t="n">
        <x:v>1</x:v>
      </x:c>
      <x:c r="K66" s="16" t="n">
        <x:f>IF(ISNUMBER(I66),IF(ISNUMBER(J66),ROUNDUP(I66/J66,0)*J66,""),"")</x:f>
        <x:v>1</x:v>
      </x:c>
      <x:c r="L66" s="12" t="str">
        <x:v>PLAN_EXACT</x:v>
      </x:c>
      <x:c r="M66" s="12" t="str">
        <x:v>SPECIAL_ORDER</x:v>
      </x:c>
      <x:c r="N66" s="12" t="str">
        <x:v>NEEDS_REVIEW</x:v>
      </x:c>
      <x:c r="O66" s="23" t="str">
        <x:v>A1.0/1-2 p4; A1.1/1, schedule p5; A2.0 p8</x:v>
      </x:c>
      <x:c r="P66" s="23" t="str">
        <x:v>Count tags on construction plans; W13 counted on east elevation. No elevation duplicates.</x:v>
      </x:c>
      <x:c r="Q66" s="23" t="str">
        <x:v>3 x4 ft; schedule D; vinyl double-hung; egress review; glazing U-factor &lt;=0.30</x:v>
      </x:c>
      <x:c r="R66" s="21"/>
      <x:c r="S66" s="21"/>
      <x:c r="T66" s="18" t="str">
        <x:f>IF(AND(ISNUMBER(K66),ISNUMBER(R66),OR(M66="RETAIL",M66="SPECIAL_ORDER")),K66*R66,"")</x:f>
      </x:c>
      <x:c r="U66" s="18" t="str">
        <x:f>IF(AND(ISNUMBER(K66),ISNUMBER(S66),OR(M66="RETAIL",M66="SPECIAL_ORDER")),K66*S66,"")</x:f>
      </x:c>
      <x:c r="V66" s="18" t="str">
        <x:f>IF(AND(ISNUMBER(T66),ISNUMBER(U66)),MIN(T66,U66),IF(ISNUMBER(T66),T66,IF(ISNUMBER(U66),U66,"")))</x:f>
      </x:c>
      <x:c r="W66" s="23" t="str">
        <x:v>Supplier to reconcile schedule type/name and verify rough opening/safety glazing.</x:v>
      </x:c>
    </x:row>
    <x:row r="67" ht="55" customHeight="1">
      <x:c r="A67" s="2" t="str">
        <x:v>M061</x:v>
      </x:c>
      <x:c r="B67" s="2" t="str">
        <x:v>House</x:v>
      </x:c>
      <x:c r="C67" s="22" t="str">
        <x:v>Windows &amp; exterior doors</x:v>
      </x:c>
      <x:c r="D67" s="22" t="str">
        <x:v>Window W3</x:v>
      </x:c>
      <x:c r="E67" s="2" t="str">
        <x:v>ea</x:v>
      </x:c>
      <x:c r="F67" s="15" t="n">
        <x:v>1</x:v>
      </x:c>
      <x:c r="G67" s="19" t="n">
        <x:v>0</x:v>
      </x:c>
      <x:c r="H67" s="15" t="n">
        <x:f>IF(ISNUMBER(F67),F67*G67,"")</x:f>
        <x:v>0</x:v>
      </x:c>
      <x:c r="I67" s="15" t="n">
        <x:f>IF(ISNUMBER(F67),F67+H67,"")</x:f>
        <x:v>1</x:v>
      </x:c>
      <x:c r="J67" s="20" t="n">
        <x:v>1</x:v>
      </x:c>
      <x:c r="K67" s="15" t="n">
        <x:f>IF(ISNUMBER(I67),IF(ISNUMBER(J67),ROUNDUP(I67/J67,0)*J67,""),"")</x:f>
        <x:v>1</x:v>
      </x:c>
      <x:c r="L67" s="2" t="str">
        <x:v>PLAN_EXACT</x:v>
      </x:c>
      <x:c r="M67" s="2" t="str">
        <x:v>SPECIAL_ORDER</x:v>
      </x:c>
      <x:c r="N67" s="2" t="str">
        <x:v>NEEDS_REVIEW</x:v>
      </x:c>
      <x:c r="O67" s="22" t="str">
        <x:v>A1.0/1-2 p4; A1.1/1, schedule p5; A2.0 p8</x:v>
      </x:c>
      <x:c r="P67" s="22" t="str">
        <x:v>Count tags on construction plans; W13 counted on east elevation. No elevation duplicates.</x:v>
      </x:c>
      <x:c r="Q67" s="22" t="str">
        <x:v>6 x5 ft; schedule A; vinyl assembly; glazing U-factor &lt;=0.30</x:v>
      </x:c>
      <x:c r="R67" s="21"/>
      <x:c r="S67" s="21"/>
      <x:c r="T67" s="17" t="str">
        <x:f>IF(AND(ISNUMBER(K67),ISNUMBER(R67),OR(M67="RETAIL",M67="SPECIAL_ORDER")),K67*R67,"")</x:f>
      </x:c>
      <x:c r="U67" s="17" t="str">
        <x:f>IF(AND(ISNUMBER(K67),ISNUMBER(S67),OR(M67="RETAIL",M67="SPECIAL_ORDER")),K67*S67,"")</x:f>
      </x:c>
      <x:c r="V67" s="17" t="str">
        <x:f>IF(AND(ISNUMBER(T67),ISNUMBER(U67)),MIN(T67,U67),IF(ISNUMBER(T67),T67,IF(ISNUMBER(U67),U67,"")))</x:f>
      </x:c>
      <x:c r="W67" s="22" t="str">
        <x:v>Supplier to reconcile schedule type/name and verify rough opening/safety glazing.</x:v>
      </x:c>
    </x:row>
    <x:row r="68" ht="55" customHeight="1">
      <x:c r="A68" s="12" t="str">
        <x:v>M062</x:v>
      </x:c>
      <x:c r="B68" s="12" t="str">
        <x:v>House</x:v>
      </x:c>
      <x:c r="C68" s="23" t="str">
        <x:v>Windows &amp; exterior doors</x:v>
      </x:c>
      <x:c r="D68" s="23" t="str">
        <x:v>Window W4</x:v>
      </x:c>
      <x:c r="E68" s="12" t="str">
        <x:v>ea</x:v>
      </x:c>
      <x:c r="F68" s="16" t="n">
        <x:v>2</x:v>
      </x:c>
      <x:c r="G68" s="19" t="n">
        <x:v>0</x:v>
      </x:c>
      <x:c r="H68" s="16" t="n">
        <x:f>IF(ISNUMBER(F68),F68*G68,"")</x:f>
        <x:v>0</x:v>
      </x:c>
      <x:c r="I68" s="16" t="n">
        <x:f>IF(ISNUMBER(F68),F68+H68,"")</x:f>
        <x:v>2</x:v>
      </x:c>
      <x:c r="J68" s="20" t="n">
        <x:v>1</x:v>
      </x:c>
      <x:c r="K68" s="16" t="n">
        <x:f>IF(ISNUMBER(I68),IF(ISNUMBER(J68),ROUNDUP(I68/J68,0)*J68,""),"")</x:f>
        <x:v>2</x:v>
      </x:c>
      <x:c r="L68" s="12" t="str">
        <x:v>PLAN_EXACT</x:v>
      </x:c>
      <x:c r="M68" s="12" t="str">
        <x:v>SPECIAL_ORDER</x:v>
      </x:c>
      <x:c r="N68" s="12" t="str">
        <x:v>NEEDS_REVIEW</x:v>
      </x:c>
      <x:c r="O68" s="23" t="str">
        <x:v>A1.0/1-2 p4; A1.1/1, schedule p5; A2.0 p8</x:v>
      </x:c>
      <x:c r="P68" s="23" t="str">
        <x:v>Count tags on construction plans; W13 counted on east elevation. No elevation duplicates.</x:v>
      </x:c>
      <x:c r="Q68" s="23" t="str">
        <x:v>6 x7 ft; schedule B; vinyl assembly; glazing U-factor &lt;=0.30</x:v>
      </x:c>
      <x:c r="R68" s="21"/>
      <x:c r="S68" s="21"/>
      <x:c r="T68" s="18" t="str">
        <x:f>IF(AND(ISNUMBER(K68),ISNUMBER(R68),OR(M68="RETAIL",M68="SPECIAL_ORDER")),K68*R68,"")</x:f>
      </x:c>
      <x:c r="U68" s="18" t="str">
        <x:f>IF(AND(ISNUMBER(K68),ISNUMBER(S68),OR(M68="RETAIL",M68="SPECIAL_ORDER")),K68*S68,"")</x:f>
      </x:c>
      <x:c r="V68" s="18" t="str">
        <x:f>IF(AND(ISNUMBER(T68),ISNUMBER(U68)),MIN(T68,U68),IF(ISNUMBER(T68),T68,IF(ISNUMBER(U68),U68,"")))</x:f>
      </x:c>
      <x:c r="W68" s="23" t="str">
        <x:v>Supplier to reconcile schedule type/name and verify rough opening/safety glazing.</x:v>
      </x:c>
    </x:row>
    <x:row r="69" ht="55" customHeight="1">
      <x:c r="A69" s="2" t="str">
        <x:v>M063</x:v>
      </x:c>
      <x:c r="B69" s="2" t="str">
        <x:v>House</x:v>
      </x:c>
      <x:c r="C69" s="22" t="str">
        <x:v>Windows &amp; exterior doors</x:v>
      </x:c>
      <x:c r="D69" s="22" t="str">
        <x:v>Window W5</x:v>
      </x:c>
      <x:c r="E69" s="2" t="str">
        <x:v>ea</x:v>
      </x:c>
      <x:c r="F69" s="15" t="n">
        <x:v>1</x:v>
      </x:c>
      <x:c r="G69" s="19" t="n">
        <x:v>0</x:v>
      </x:c>
      <x:c r="H69" s="15" t="n">
        <x:f>IF(ISNUMBER(F69),F69*G69,"")</x:f>
        <x:v>0</x:v>
      </x:c>
      <x:c r="I69" s="15" t="n">
        <x:f>IF(ISNUMBER(F69),F69+H69,"")</x:f>
        <x:v>1</x:v>
      </x:c>
      <x:c r="J69" s="20" t="n">
        <x:v>1</x:v>
      </x:c>
      <x:c r="K69" s="15" t="n">
        <x:f>IF(ISNUMBER(I69),IF(ISNUMBER(J69),ROUNDUP(I69/J69,0)*J69,""),"")</x:f>
        <x:v>1</x:v>
      </x:c>
      <x:c r="L69" s="2" t="str">
        <x:v>PLAN_EXACT</x:v>
      </x:c>
      <x:c r="M69" s="2" t="str">
        <x:v>SPECIAL_ORDER</x:v>
      </x:c>
      <x:c r="N69" s="2" t="str">
        <x:v>NEEDS_REVIEW</x:v>
      </x:c>
      <x:c r="O69" s="22" t="str">
        <x:v>A1.0/1-2 p4; A1.1/1, schedule p5; A2.0 p8</x:v>
      </x:c>
      <x:c r="P69" s="22" t="str">
        <x:v>Count tags on construction plans; W13 counted on east elevation. No elevation duplicates.</x:v>
      </x:c>
      <x:c r="Q69" s="22" t="str">
        <x:v>2 ft 6 in x5 ft; schedule D; vinyl double-hung; glazing U-factor &lt;=0.30</x:v>
      </x:c>
      <x:c r="R69" s="21"/>
      <x:c r="S69" s="21"/>
      <x:c r="T69" s="17" t="str">
        <x:f>IF(AND(ISNUMBER(K69),ISNUMBER(R69),OR(M69="RETAIL",M69="SPECIAL_ORDER")),K69*R69,"")</x:f>
      </x:c>
      <x:c r="U69" s="17" t="str">
        <x:f>IF(AND(ISNUMBER(K69),ISNUMBER(S69),OR(M69="RETAIL",M69="SPECIAL_ORDER")),K69*S69,"")</x:f>
      </x:c>
      <x:c r="V69" s="17" t="str">
        <x:f>IF(AND(ISNUMBER(T69),ISNUMBER(U69)),MIN(T69,U69),IF(ISNUMBER(T69),T69,IF(ISNUMBER(U69),U69,"")))</x:f>
      </x:c>
      <x:c r="W69" s="22" t="str">
        <x:v>Supplier to reconcile schedule type/name and verify rough opening/safety glazing.</x:v>
      </x:c>
    </x:row>
    <x:row r="70" ht="55" customHeight="1">
      <x:c r="A70" s="12" t="str">
        <x:v>M064</x:v>
      </x:c>
      <x:c r="B70" s="12" t="str">
        <x:v>House</x:v>
      </x:c>
      <x:c r="C70" s="23" t="str">
        <x:v>Windows &amp; exterior doors</x:v>
      </x:c>
      <x:c r="D70" s="23" t="str">
        <x:v>Window W6</x:v>
      </x:c>
      <x:c r="E70" s="12" t="str">
        <x:v>ea</x:v>
      </x:c>
      <x:c r="F70" s="16" t="n">
        <x:v>2</x:v>
      </x:c>
      <x:c r="G70" s="19" t="n">
        <x:v>0</x:v>
      </x:c>
      <x:c r="H70" s="16" t="n">
        <x:f>IF(ISNUMBER(F70),F70*G70,"")</x:f>
        <x:v>0</x:v>
      </x:c>
      <x:c r="I70" s="16" t="n">
        <x:f>IF(ISNUMBER(F70),F70+H70,"")</x:f>
        <x:v>2</x:v>
      </x:c>
      <x:c r="J70" s="20" t="n">
        <x:v>1</x:v>
      </x:c>
      <x:c r="K70" s="16" t="n">
        <x:f>IF(ISNUMBER(I70),IF(ISNUMBER(J70),ROUNDUP(I70/J70,0)*J70,""),"")</x:f>
        <x:v>2</x:v>
      </x:c>
      <x:c r="L70" s="12" t="str">
        <x:v>PLAN_EXACT</x:v>
      </x:c>
      <x:c r="M70" s="12" t="str">
        <x:v>SPECIAL_ORDER</x:v>
      </x:c>
      <x:c r="N70" s="12" t="str">
        <x:v>NEEDS_REVIEW</x:v>
      </x:c>
      <x:c r="O70" s="23" t="str">
        <x:v>A1.0/1-2 p4; A1.1/1, schedule p5; A2.0 p8</x:v>
      </x:c>
      <x:c r="P70" s="23" t="str">
        <x:v>Count tags on construction plans; W13 counted on east elevation. No elevation duplicates.</x:v>
      </x:c>
      <x:c r="Q70" s="23" t="str">
        <x:v>2 ft 6 in x3 ft 4 in; schedule D; vinyl double-hung; glazing U-factor &lt;=0.30</x:v>
      </x:c>
      <x:c r="R70" s="21"/>
      <x:c r="S70" s="21"/>
      <x:c r="T70" s="18" t="str">
        <x:f>IF(AND(ISNUMBER(K70),ISNUMBER(R70),OR(M70="RETAIL",M70="SPECIAL_ORDER")),K70*R70,"")</x:f>
      </x:c>
      <x:c r="U70" s="18" t="str">
        <x:f>IF(AND(ISNUMBER(K70),ISNUMBER(S70),OR(M70="RETAIL",M70="SPECIAL_ORDER")),K70*S70,"")</x:f>
      </x:c>
      <x:c r="V70" s="18" t="str">
        <x:f>IF(AND(ISNUMBER(T70),ISNUMBER(U70)),MIN(T70,U70),IF(ISNUMBER(T70),T70,IF(ISNUMBER(U70),U70,"")))</x:f>
      </x:c>
      <x:c r="W70" s="23" t="str">
        <x:v>Supplier to reconcile schedule type/name and verify rough opening/safety glazing.</x:v>
      </x:c>
    </x:row>
    <x:row r="71" ht="55" customHeight="1">
      <x:c r="A71" s="2" t="str">
        <x:v>M065</x:v>
      </x:c>
      <x:c r="B71" s="2" t="str">
        <x:v>House</x:v>
      </x:c>
      <x:c r="C71" s="22" t="str">
        <x:v>Windows &amp; exterior doors</x:v>
      </x:c>
      <x:c r="D71" s="22" t="str">
        <x:v>Window W7</x:v>
      </x:c>
      <x:c r="E71" s="2" t="str">
        <x:v>ea</x:v>
      </x:c>
      <x:c r="F71" s="15" t="n">
        <x:v>1</x:v>
      </x:c>
      <x:c r="G71" s="19" t="n">
        <x:v>0</x:v>
      </x:c>
      <x:c r="H71" s="15" t="n">
        <x:f>IF(ISNUMBER(F71),F71*G71,"")</x:f>
        <x:v>0</x:v>
      </x:c>
      <x:c r="I71" s="15" t="n">
        <x:f>IF(ISNUMBER(F71),F71+H71,"")</x:f>
        <x:v>1</x:v>
      </x:c>
      <x:c r="J71" s="20" t="n">
        <x:v>1</x:v>
      </x:c>
      <x:c r="K71" s="15" t="n">
        <x:f>IF(ISNUMBER(I71),IF(ISNUMBER(J71),ROUNDUP(I71/J71,0)*J71,""),"")</x:f>
        <x:v>1</x:v>
      </x:c>
      <x:c r="L71" s="2" t="str">
        <x:v>PLAN_EXACT</x:v>
      </x:c>
      <x:c r="M71" s="2" t="str">
        <x:v>SPECIAL_ORDER</x:v>
      </x:c>
      <x:c r="N71" s="2" t="str">
        <x:v>NEEDS_REVIEW</x:v>
      </x:c>
      <x:c r="O71" s="22" t="str">
        <x:v>A1.0/1-2 p4; A1.1/1, schedule p5; A2.0 p8</x:v>
      </x:c>
      <x:c r="P71" s="22" t="str">
        <x:v>Count tags on construction plans; W13 counted on east elevation. No elevation duplicates.</x:v>
      </x:c>
      <x:c r="Q71" s="22" t="str">
        <x:v>2 ft 6 in x5 ft; schedule D; vinyl double-hung; glazing U-factor &lt;=0.30</x:v>
      </x:c>
      <x:c r="R71" s="21"/>
      <x:c r="S71" s="21"/>
      <x:c r="T71" s="17" t="str">
        <x:f>IF(AND(ISNUMBER(K71),ISNUMBER(R71),OR(M71="RETAIL",M71="SPECIAL_ORDER")),K71*R71,"")</x:f>
      </x:c>
      <x:c r="U71" s="17" t="str">
        <x:f>IF(AND(ISNUMBER(K71),ISNUMBER(S71),OR(M71="RETAIL",M71="SPECIAL_ORDER")),K71*S71,"")</x:f>
      </x:c>
      <x:c r="V71" s="17" t="str">
        <x:f>IF(AND(ISNUMBER(T71),ISNUMBER(U71)),MIN(T71,U71),IF(ISNUMBER(T71),T71,IF(ISNUMBER(U71),U71,"")))</x:f>
      </x:c>
      <x:c r="W71" s="22" t="str">
        <x:v>Supplier to reconcile schedule type/name and verify rough opening/safety glazing.</x:v>
      </x:c>
    </x:row>
    <x:row r="72" ht="55" customHeight="1">
      <x:c r="A72" s="12" t="str">
        <x:v>M066</x:v>
      </x:c>
      <x:c r="B72" s="12" t="str">
        <x:v>House</x:v>
      </x:c>
      <x:c r="C72" s="23" t="str">
        <x:v>Windows &amp; exterior doors</x:v>
      </x:c>
      <x:c r="D72" s="23" t="str">
        <x:v>Window W8</x:v>
      </x:c>
      <x:c r="E72" s="12" t="str">
        <x:v>ea</x:v>
      </x:c>
      <x:c r="F72" s="16" t="n">
        <x:v>4</x:v>
      </x:c>
      <x:c r="G72" s="19" t="n">
        <x:v>0</x:v>
      </x:c>
      <x:c r="H72" s="16" t="n">
        <x:f>IF(ISNUMBER(F72),F72*G72,"")</x:f>
        <x:v>0</x:v>
      </x:c>
      <x:c r="I72" s="16" t="n">
        <x:f>IF(ISNUMBER(F72),F72+H72,"")</x:f>
        <x:v>4</x:v>
      </x:c>
      <x:c r="J72" s="20" t="n">
        <x:v>1</x:v>
      </x:c>
      <x:c r="K72" s="16" t="n">
        <x:f>IF(ISNUMBER(I72),IF(ISNUMBER(J72),ROUNDUP(I72/J72,0)*J72,""),"")</x:f>
        <x:v>4</x:v>
      </x:c>
      <x:c r="L72" s="12" t="str">
        <x:v>PLAN_EXACT</x:v>
      </x:c>
      <x:c r="M72" s="12" t="str">
        <x:v>SPECIAL_ORDER</x:v>
      </x:c>
      <x:c r="N72" s="12" t="str">
        <x:v>NEEDS_REVIEW</x:v>
      </x:c>
      <x:c r="O72" s="23" t="str">
        <x:v>A1.0/1-2 p4; A1.1/1, schedule p5; A2.0 p8</x:v>
      </x:c>
      <x:c r="P72" s="23" t="str">
        <x:v>Count tags on construction plans; W13 counted on east elevation. No elevation duplicates.</x:v>
      </x:c>
      <x:c r="Q72" s="23" t="str">
        <x:v>4 x5 ft; schedule E; vinyl double casement; glazing U-factor &lt;=0.30</x:v>
      </x:c>
      <x:c r="R72" s="21"/>
      <x:c r="S72" s="21"/>
      <x:c r="T72" s="18" t="str">
        <x:f>IF(AND(ISNUMBER(K72),ISNUMBER(R72),OR(M72="RETAIL",M72="SPECIAL_ORDER")),K72*R72,"")</x:f>
      </x:c>
      <x:c r="U72" s="18" t="str">
        <x:f>IF(AND(ISNUMBER(K72),ISNUMBER(S72),OR(M72="RETAIL",M72="SPECIAL_ORDER")),K72*S72,"")</x:f>
      </x:c>
      <x:c r="V72" s="18" t="str">
        <x:f>IF(AND(ISNUMBER(T72),ISNUMBER(U72)),MIN(T72,U72),IF(ISNUMBER(T72),T72,IF(ISNUMBER(U72),U72,"")))</x:f>
      </x:c>
      <x:c r="W72" s="23" t="str">
        <x:v>Supplier to reconcile schedule type/name and verify rough opening/safety glazing.</x:v>
      </x:c>
    </x:row>
    <x:row r="73" ht="55" customHeight="1">
      <x:c r="A73" s="2" t="str">
        <x:v>M067</x:v>
      </x:c>
      <x:c r="B73" s="2" t="str">
        <x:v>House</x:v>
      </x:c>
      <x:c r="C73" s="22" t="str">
        <x:v>Windows &amp; exterior doors</x:v>
      </x:c>
      <x:c r="D73" s="22" t="str">
        <x:v>Window W9</x:v>
      </x:c>
      <x:c r="E73" s="2" t="str">
        <x:v>ea</x:v>
      </x:c>
      <x:c r="F73" s="15" t="n">
        <x:v>1</x:v>
      </x:c>
      <x:c r="G73" s="19" t="n">
        <x:v>0</x:v>
      </x:c>
      <x:c r="H73" s="15" t="n">
        <x:f>IF(ISNUMBER(F73),F73*G73,"")</x:f>
        <x:v>0</x:v>
      </x:c>
      <x:c r="I73" s="15" t="n">
        <x:f>IF(ISNUMBER(F73),F73+H73,"")</x:f>
        <x:v>1</x:v>
      </x:c>
      <x:c r="J73" s="20" t="n">
        <x:v>1</x:v>
      </x:c>
      <x:c r="K73" s="15" t="n">
        <x:f>IF(ISNUMBER(I73),IF(ISNUMBER(J73),ROUNDUP(I73/J73,0)*J73,""),"")</x:f>
        <x:v>1</x:v>
      </x:c>
      <x:c r="L73" s="2" t="str">
        <x:v>PLAN_EXACT</x:v>
      </x:c>
      <x:c r="M73" s="2" t="str">
        <x:v>SPECIAL_ORDER</x:v>
      </x:c>
      <x:c r="N73" s="2" t="str">
        <x:v>NEEDS_REVIEW</x:v>
      </x:c>
      <x:c r="O73" s="22" t="str">
        <x:v>A1.0/1-2 p4; A1.1/1, schedule p5; A2.0 p8</x:v>
      </x:c>
      <x:c r="P73" s="22" t="str">
        <x:v>Count tags on construction plans; W13 counted on east elevation. No elevation duplicates.</x:v>
      </x:c>
      <x:c r="Q73" s="22" t="str">
        <x:v>3 x2 ft; schedule F; fixed; glazing U-factor &lt;=0.30</x:v>
      </x:c>
      <x:c r="R73" s="21"/>
      <x:c r="S73" s="21"/>
      <x:c r="T73" s="17" t="str">
        <x:f>IF(AND(ISNUMBER(K73),ISNUMBER(R73),OR(M73="RETAIL",M73="SPECIAL_ORDER")),K73*R73,"")</x:f>
      </x:c>
      <x:c r="U73" s="17" t="str">
        <x:f>IF(AND(ISNUMBER(K73),ISNUMBER(S73),OR(M73="RETAIL",M73="SPECIAL_ORDER")),K73*S73,"")</x:f>
      </x:c>
      <x:c r="V73" s="17" t="str">
        <x:f>IF(AND(ISNUMBER(T73),ISNUMBER(U73)),MIN(T73,U73),IF(ISNUMBER(T73),T73,IF(ISNUMBER(U73),U73,"")))</x:f>
      </x:c>
      <x:c r="W73" s="22" t="str">
        <x:v>Supplier to reconcile schedule type/name and verify rough opening/safety glazing.</x:v>
      </x:c>
    </x:row>
    <x:row r="74" ht="55" customHeight="1">
      <x:c r="A74" s="12" t="str">
        <x:v>M068</x:v>
      </x:c>
      <x:c r="B74" s="12" t="str">
        <x:v>House</x:v>
      </x:c>
      <x:c r="C74" s="23" t="str">
        <x:v>Windows &amp; exterior doors</x:v>
      </x:c>
      <x:c r="D74" s="23" t="str">
        <x:v>Window W11</x:v>
      </x:c>
      <x:c r="E74" s="12" t="str">
        <x:v>ea</x:v>
      </x:c>
      <x:c r="F74" s="16" t="n">
        <x:v>1</x:v>
      </x:c>
      <x:c r="G74" s="19" t="n">
        <x:v>0</x:v>
      </x:c>
      <x:c r="H74" s="16" t="n">
        <x:f>IF(ISNUMBER(F74),F74*G74,"")</x:f>
        <x:v>0</x:v>
      </x:c>
      <x:c r="I74" s="16" t="n">
        <x:f>IF(ISNUMBER(F74),F74+H74,"")</x:f>
        <x:v>1</x:v>
      </x:c>
      <x:c r="J74" s="20" t="n">
        <x:v>1</x:v>
      </x:c>
      <x:c r="K74" s="16" t="n">
        <x:f>IF(ISNUMBER(I74),IF(ISNUMBER(J74),ROUNDUP(I74/J74,0)*J74,""),"")</x:f>
        <x:v>1</x:v>
      </x:c>
      <x:c r="L74" s="12" t="str">
        <x:v>PLAN_EXACT</x:v>
      </x:c>
      <x:c r="M74" s="12" t="str">
        <x:v>SPECIAL_ORDER</x:v>
      </x:c>
      <x:c r="N74" s="12" t="str">
        <x:v>NEEDS_REVIEW</x:v>
      </x:c>
      <x:c r="O74" s="23" t="str">
        <x:v>A1.0/1-2 p4; A1.1/1, schedule p5; A2.0 p8</x:v>
      </x:c>
      <x:c r="P74" s="23" t="str">
        <x:v>Count tags on construction plans; W13 counted on east elevation. No elevation duplicates.</x:v>
      </x:c>
      <x:c r="Q74" s="23" t="str">
        <x:v>4 x5 ft; schedule E; vinyl double casement; glazing U-factor &lt;=0.30</x:v>
      </x:c>
      <x:c r="R74" s="21"/>
      <x:c r="S74" s="21"/>
      <x:c r="T74" s="18" t="str">
        <x:f>IF(AND(ISNUMBER(K74),ISNUMBER(R74),OR(M74="RETAIL",M74="SPECIAL_ORDER")),K74*R74,"")</x:f>
      </x:c>
      <x:c r="U74" s="18" t="str">
        <x:f>IF(AND(ISNUMBER(K74),ISNUMBER(S74),OR(M74="RETAIL",M74="SPECIAL_ORDER")),K74*S74,"")</x:f>
      </x:c>
      <x:c r="V74" s="18" t="str">
        <x:f>IF(AND(ISNUMBER(T74),ISNUMBER(U74)),MIN(T74,U74),IF(ISNUMBER(T74),T74,IF(ISNUMBER(U74),U74,"")))</x:f>
      </x:c>
      <x:c r="W74" s="23" t="str">
        <x:v>Supplier to reconcile schedule type/name and verify rough opening/safety glazing.</x:v>
      </x:c>
    </x:row>
    <x:row r="75" ht="55" customHeight="1">
      <x:c r="A75" s="2" t="str">
        <x:v>M069</x:v>
      </x:c>
      <x:c r="B75" s="2" t="str">
        <x:v>House</x:v>
      </x:c>
      <x:c r="C75" s="22" t="str">
        <x:v>Windows &amp; exterior doors</x:v>
      </x:c>
      <x:c r="D75" s="22" t="str">
        <x:v>Window W12</x:v>
      </x:c>
      <x:c r="E75" s="2" t="str">
        <x:v>ea</x:v>
      </x:c>
      <x:c r="F75" s="15" t="n">
        <x:v>2</x:v>
      </x:c>
      <x:c r="G75" s="19" t="n">
        <x:v>0</x:v>
      </x:c>
      <x:c r="H75" s="15" t="n">
        <x:f>IF(ISNUMBER(F75),F75*G75,"")</x:f>
        <x:v>0</x:v>
      </x:c>
      <x:c r="I75" s="15" t="n">
        <x:f>IF(ISNUMBER(F75),F75+H75,"")</x:f>
        <x:v>2</x:v>
      </x:c>
      <x:c r="J75" s="20" t="n">
        <x:v>1</x:v>
      </x:c>
      <x:c r="K75" s="15" t="n">
        <x:f>IF(ISNUMBER(I75),IF(ISNUMBER(J75),ROUNDUP(I75/J75,0)*J75,""),"")</x:f>
        <x:v>2</x:v>
      </x:c>
      <x:c r="L75" s="2" t="str">
        <x:v>PLAN_EXACT</x:v>
      </x:c>
      <x:c r="M75" s="2" t="str">
        <x:v>SPECIAL_ORDER</x:v>
      </x:c>
      <x:c r="N75" s="2" t="str">
        <x:v>NEEDS_REVIEW</x:v>
      </x:c>
      <x:c r="O75" s="22" t="str">
        <x:v>A1.0/1-2 p4; A1.1/1, schedule p5; A2.0 p8</x:v>
      </x:c>
      <x:c r="P75" s="22" t="str">
        <x:v>Count tags on construction plans; W13 counted on east elevation. No elevation duplicates.</x:v>
      </x:c>
      <x:c r="Q75" s="22" t="str">
        <x:v>4 ft 8 in x3 ft 4 in; schedule E; double casement; glazing U-factor &lt;=0.30</x:v>
      </x:c>
      <x:c r="R75" s="21"/>
      <x:c r="S75" s="21"/>
      <x:c r="T75" s="17" t="str">
        <x:f>IF(AND(ISNUMBER(K75),ISNUMBER(R75),OR(M75="RETAIL",M75="SPECIAL_ORDER")),K75*R75,"")</x:f>
      </x:c>
      <x:c r="U75" s="17" t="str">
        <x:f>IF(AND(ISNUMBER(K75),ISNUMBER(S75),OR(M75="RETAIL",M75="SPECIAL_ORDER")),K75*S75,"")</x:f>
      </x:c>
      <x:c r="V75" s="17" t="str">
        <x:f>IF(AND(ISNUMBER(T75),ISNUMBER(U75)),MIN(T75,U75),IF(ISNUMBER(T75),T75,IF(ISNUMBER(U75),U75,"")))</x:f>
      </x:c>
      <x:c r="W75" s="22" t="str">
        <x:v>Supplier to reconcile schedule type/name and verify rough opening/safety glazing.</x:v>
      </x:c>
    </x:row>
    <x:row r="76" ht="55" customHeight="1">
      <x:c r="A76" s="12" t="str">
        <x:v>M070</x:v>
      </x:c>
      <x:c r="B76" s="12" t="str">
        <x:v>House</x:v>
      </x:c>
      <x:c r="C76" s="23" t="str">
        <x:v>Windows &amp; exterior doors</x:v>
      </x:c>
      <x:c r="D76" s="23" t="str">
        <x:v>Window W13</x:v>
      </x:c>
      <x:c r="E76" s="12" t="str">
        <x:v>ea</x:v>
      </x:c>
      <x:c r="F76" s="16" t="n">
        <x:v>2</x:v>
      </x:c>
      <x:c r="G76" s="19" t="n">
        <x:v>0</x:v>
      </x:c>
      <x:c r="H76" s="16" t="n">
        <x:f>IF(ISNUMBER(F76),F76*G76,"")</x:f>
        <x:v>0</x:v>
      </x:c>
      <x:c r="I76" s="16" t="n">
        <x:f>IF(ISNUMBER(F76),F76+H76,"")</x:f>
        <x:v>2</x:v>
      </x:c>
      <x:c r="J76" s="20" t="n">
        <x:v>1</x:v>
      </x:c>
      <x:c r="K76" s="16" t="n">
        <x:f>IF(ISNUMBER(I76),IF(ISNUMBER(J76),ROUNDUP(I76/J76,0)*J76,""),"")</x:f>
        <x:v>2</x:v>
      </x:c>
      <x:c r="L76" s="12" t="str">
        <x:v>PLAN_EXACT</x:v>
      </x:c>
      <x:c r="M76" s="12" t="str">
        <x:v>SPECIAL_ORDER</x:v>
      </x:c>
      <x:c r="N76" s="12" t="str">
        <x:v>NEEDS_REVIEW</x:v>
      </x:c>
      <x:c r="O76" s="23" t="str">
        <x:v>A1.0/1-2 p4; A1.1/1, schedule p5; A2.0 p8</x:v>
      </x:c>
      <x:c r="P76" s="23" t="str">
        <x:v>Count tags on construction plans; W13 counted on east elevation. No elevation duplicates.</x:v>
      </x:c>
      <x:c r="Q76" s="23" t="str">
        <x:v>5 ft x1 ft 8 in; schedule F; fixed transom; glazing U-factor &lt;=0.30</x:v>
      </x:c>
      <x:c r="R76" s="21"/>
      <x:c r="S76" s="21"/>
      <x:c r="T76" s="18" t="str">
        <x:f>IF(AND(ISNUMBER(K76),ISNUMBER(R76),OR(M76="RETAIL",M76="SPECIAL_ORDER")),K76*R76,"")</x:f>
      </x:c>
      <x:c r="U76" s="18" t="str">
        <x:f>IF(AND(ISNUMBER(K76),ISNUMBER(S76),OR(M76="RETAIL",M76="SPECIAL_ORDER")),K76*S76,"")</x:f>
      </x:c>
      <x:c r="V76" s="18" t="str">
        <x:f>IF(AND(ISNUMBER(T76),ISNUMBER(U76)),MIN(T76,U76),IF(ISNUMBER(T76),T76,IF(ISNUMBER(U76),U76,"")))</x:f>
      </x:c>
      <x:c r="W76" s="23" t="str">
        <x:v>Supplier to reconcile schedule type/name and verify rough opening/safety glazing.</x:v>
      </x:c>
    </x:row>
    <x:row r="77" ht="55" customHeight="1">
      <x:c r="A77" s="2" t="str">
        <x:v>M071</x:v>
      </x:c>
      <x:c r="B77" s="2" t="str">
        <x:v>House</x:v>
      </x:c>
      <x:c r="C77" s="22" t="str">
        <x:v>Windows &amp; exterior doors</x:v>
      </x:c>
      <x:c r="D77" s="22" t="str">
        <x:v>Front storefront glazing assembly</x:v>
      </x:c>
      <x:c r="E77" s="2" t="str">
        <x:v>ea</x:v>
      </x:c>
      <x:c r="F77" s="15" t="n">
        <x:v>1</x:v>
      </x:c>
      <x:c r="G77" s="19" t="n">
        <x:v>0</x:v>
      </x:c>
      <x:c r="H77" s="15" t="n">
        <x:f>IF(ISNUMBER(F77),F77*G77,"")</x:f>
        <x:v>0</x:v>
      </x:c>
      <x:c r="I77" s="15" t="n">
        <x:f>IF(ISNUMBER(F77),F77+H77,"")</x:f>
        <x:v>1</x:v>
      </x:c>
      <x:c r="J77" s="20" t="n">
        <x:v>1</x:v>
      </x:c>
      <x:c r="K77" s="15" t="n">
        <x:f>IF(ISNUMBER(I77),IF(ISNUMBER(J77),ROUNDUP(I77/J77,0)*J77,""),"")</x:f>
        <x:v>1</x:v>
      </x:c>
      <x:c r="L77" s="2" t="str">
        <x:v>PLAN_EXACT</x:v>
      </x:c>
      <x:c r="M77" s="2" t="str">
        <x:v>SUPPLIER_QUOTE</x:v>
      </x:c>
      <x:c r="N77" s="2" t="str">
        <x:v>NEEDS_REVIEW</x:v>
      </x:c>
      <x:c r="O77" s="22" t="str">
        <x:v>A1.0-1.1 p4-5; A2.0/North p8</x:v>
      </x:c>
      <x:c r="P77" s="22" t="str">
        <x:v>One multi-level assembly; floor-plan references not counted twice.</x:v>
      </x:c>
      <x:c r="Q77" s="22" t="str">
        <x:v>Custom living-room/bedroom facade, including spandrel panel</x:v>
      </x:c>
      <x:c r="R77" s="21"/>
      <x:c r="S77" s="21"/>
      <x:c r="T77" s="17" t="str">
        <x:f>IF(AND(ISNUMBER(K77),ISNUMBER(R77),OR(M77="RETAIL",M77="SPECIAL_ORDER")),K77*R77,"")</x:f>
      </x:c>
      <x:c r="U77" s="17" t="str">
        <x:f>IF(AND(ISNUMBER(K77),ISNUMBER(S77),OR(M77="RETAIL",M77="SPECIAL_ORDER")),K77*S77,"")</x:f>
      </x:c>
      <x:c r="V77" s="17" t="str">
        <x:f>IF(AND(ISNUMBER(T77),ISNUMBER(U77)),MIN(T77,U77),IF(ISNUMBER(T77),T77,IF(ISNUMBER(U77),U77,"")))</x:f>
      </x:c>
      <x:c r="W77" s="22" t="str">
        <x:v>Pane/module count and fabrication dimensions require shop drawings.</x:v>
      </x:c>
    </x:row>
    <x:row r="78" ht="55" customHeight="1">
      <x:c r="A78" s="12" t="str">
        <x:v>M072</x:v>
      </x:c>
      <x:c r="B78" s="12" t="str">
        <x:v>House</x:v>
      </x:c>
      <x:c r="C78" s="23" t="str">
        <x:v>Windows &amp; exterior doors</x:v>
      </x:c>
      <x:c r="D78" s="23" t="str">
        <x:v>Exterior door 004</x:v>
      </x:c>
      <x:c r="E78" s="12" t="str">
        <x:v>ea</x:v>
      </x:c>
      <x:c r="F78" s="16" t="n">
        <x:v>1</x:v>
      </x:c>
      <x:c r="G78" s="19" t="n">
        <x:v>0</x:v>
      </x:c>
      <x:c r="H78" s="16" t="n">
        <x:f>IF(ISNUMBER(F78),F78*G78,"")</x:f>
        <x:v>0</x:v>
      </x:c>
      <x:c r="I78" s="16" t="n">
        <x:f>IF(ISNUMBER(F78),F78+H78,"")</x:f>
        <x:v>1</x:v>
      </x:c>
      <x:c r="J78" s="20" t="n">
        <x:v>1</x:v>
      </x:c>
      <x:c r="K78" s="16" t="n">
        <x:f>IF(ISNUMBER(I78),IF(ISNUMBER(J78),ROUNDUP(I78/J78,0)*J78,""),"")</x:f>
        <x:v>1</x:v>
      </x:c>
      <x:c r="L78" s="12" t="str">
        <x:v>PLAN_EXACT</x:v>
      </x:c>
      <x:c r="M78" s="12" t="str">
        <x:v>SPECIAL_ORDER</x:v>
      </x:c>
      <x:c r="N78" s="12" t="str">
        <x:v>NEEDS_REVIEW</x:v>
      </x:c>
      <x:c r="O78" s="23" t="str">
        <x:v>A1.0/2 and door schedule p4</x:v>
      </x:c>
      <x:c r="P78" s="23" t="str">
        <x:v>One tagged exterior opening; interior doors excluded.</x:v>
      </x:c>
      <x:c r="Q78" s="23" t="str">
        <x:v>3 x7 ft, C single-leaf exterior, stained</x:v>
      </x:c>
      <x:c r="R78" s="21"/>
      <x:c r="S78" s="21"/>
      <x:c r="T78" s="18" t="str">
        <x:f>IF(AND(ISNUMBER(K78),ISNUMBER(R78),OR(M78="RETAIL",M78="SPECIAL_ORDER")),K78*R78,"")</x:f>
      </x:c>
      <x:c r="U78" s="18" t="str">
        <x:f>IF(AND(ISNUMBER(K78),ISNUMBER(S78),OR(M78="RETAIL",M78="SPECIAL_ORDER")),K78*S78,"")</x:f>
      </x:c>
      <x:c r="V78" s="18" t="str">
        <x:f>IF(AND(ISNUMBER(T78),ISNUMBER(U78)),MIN(T78,U78),IF(ISNUMBER(T78),T78,IF(ISNUMBER(U78),U78,"")))</x:f>
      </x:c>
      <x:c r="W78" s="23" t="str">
        <x:v>Verify rough openings, hardware and glazing with supplier.</x:v>
      </x:c>
    </x:row>
    <x:row r="79" ht="55" customHeight="1">
      <x:c r="A79" s="2" t="str">
        <x:v>M073</x:v>
      </x:c>
      <x:c r="B79" s="2" t="str">
        <x:v>House</x:v>
      </x:c>
      <x:c r="C79" s="22" t="str">
        <x:v>Windows &amp; exterior doors</x:v>
      </x:c>
      <x:c r="D79" s="22" t="str">
        <x:v>Exterior door 006</x:v>
      </x:c>
      <x:c r="E79" s="2" t="str">
        <x:v>ea</x:v>
      </x:c>
      <x:c r="F79" s="15" t="n">
        <x:v>1</x:v>
      </x:c>
      <x:c r="G79" s="19" t="n">
        <x:v>0</x:v>
      </x:c>
      <x:c r="H79" s="15" t="n">
        <x:f>IF(ISNUMBER(F79),F79*G79,"")</x:f>
        <x:v>0</x:v>
      </x:c>
      <x:c r="I79" s="15" t="n">
        <x:f>IF(ISNUMBER(F79),F79+H79,"")</x:f>
        <x:v>1</x:v>
      </x:c>
      <x:c r="J79" s="20" t="n">
        <x:v>1</x:v>
      </x:c>
      <x:c r="K79" s="15" t="n">
        <x:f>IF(ISNUMBER(I79),IF(ISNUMBER(J79),ROUNDUP(I79/J79,0)*J79,""),"")</x:f>
        <x:v>1</x:v>
      </x:c>
      <x:c r="L79" s="2" t="str">
        <x:v>PLAN_EXACT</x:v>
      </x:c>
      <x:c r="M79" s="2" t="str">
        <x:v>SPECIAL_ORDER</x:v>
      </x:c>
      <x:c r="N79" s="2" t="str">
        <x:v>NEEDS_REVIEW</x:v>
      </x:c>
      <x:c r="O79" s="22" t="str">
        <x:v>A1.0/2 and door schedule p4</x:v>
      </x:c>
      <x:c r="P79" s="22" t="str">
        <x:v>One tagged exterior opening; interior doors excluded.</x:v>
      </x:c>
      <x:c r="Q79" s="22" t="str">
        <x:v>3 x7 ft, C single-leaf exterior, stained</x:v>
      </x:c>
      <x:c r="R79" s="21"/>
      <x:c r="S79" s="21"/>
      <x:c r="T79" s="17" t="str">
        <x:f>IF(AND(ISNUMBER(K79),ISNUMBER(R79),OR(M79="RETAIL",M79="SPECIAL_ORDER")),K79*R79,"")</x:f>
      </x:c>
      <x:c r="U79" s="17" t="str">
        <x:f>IF(AND(ISNUMBER(K79),ISNUMBER(S79),OR(M79="RETAIL",M79="SPECIAL_ORDER")),K79*S79,"")</x:f>
      </x:c>
      <x:c r="V79" s="17" t="str">
        <x:f>IF(AND(ISNUMBER(T79),ISNUMBER(U79)),MIN(T79,U79),IF(ISNUMBER(T79),T79,IF(ISNUMBER(U79),U79,"")))</x:f>
      </x:c>
      <x:c r="W79" s="22" t="str">
        <x:v>Verify rough openings, hardware and glazing with supplier.</x:v>
      </x:c>
    </x:row>
    <x:row r="80" ht="55" customHeight="1">
      <x:c r="A80" s="12" t="str">
        <x:v>M074</x:v>
      </x:c>
      <x:c r="B80" s="12" t="str">
        <x:v>House</x:v>
      </x:c>
      <x:c r="C80" s="23" t="str">
        <x:v>Windows &amp; exterior doors</x:v>
      </x:c>
      <x:c r="D80" s="23" t="str">
        <x:v>Exterior door 007</x:v>
      </x:c>
      <x:c r="E80" s="12" t="str">
        <x:v>ea</x:v>
      </x:c>
      <x:c r="F80" s="16" t="n">
        <x:v>1</x:v>
      </x:c>
      <x:c r="G80" s="19" t="n">
        <x:v>0</x:v>
      </x:c>
      <x:c r="H80" s="16" t="n">
        <x:f>IF(ISNUMBER(F80),F80*G80,"")</x:f>
        <x:v>0</x:v>
      </x:c>
      <x:c r="I80" s="16" t="n">
        <x:f>IF(ISNUMBER(F80),F80+H80,"")</x:f>
        <x:v>1</x:v>
      </x:c>
      <x:c r="J80" s="20" t="n">
        <x:v>1</x:v>
      </x:c>
      <x:c r="K80" s="16" t="n">
        <x:f>IF(ISNUMBER(I80),IF(ISNUMBER(J80),ROUNDUP(I80/J80,0)*J80,""),"")</x:f>
        <x:v>1</x:v>
      </x:c>
      <x:c r="L80" s="12" t="str">
        <x:v>PLAN_EXACT</x:v>
      </x:c>
      <x:c r="M80" s="12" t="str">
        <x:v>SPECIAL_ORDER</x:v>
      </x:c>
      <x:c r="N80" s="12" t="str">
        <x:v>NEEDS_REVIEW</x:v>
      </x:c>
      <x:c r="O80" s="23" t="str">
        <x:v>A1.0/2 and door schedule p4</x:v>
      </x:c>
      <x:c r="P80" s="23" t="str">
        <x:v>One tagged exterior opening; interior doors excluded.</x:v>
      </x:c>
      <x:c r="Q80" s="23" t="str">
        <x:v>2 ft 8 in x6 ft 8 in, C single-leaf exterior, painted</x:v>
      </x:c>
      <x:c r="R80" s="21"/>
      <x:c r="S80" s="21"/>
      <x:c r="T80" s="18" t="str">
        <x:f>IF(AND(ISNUMBER(K80),ISNUMBER(R80),OR(M80="RETAIL",M80="SPECIAL_ORDER")),K80*R80,"")</x:f>
      </x:c>
      <x:c r="U80" s="18" t="str">
        <x:f>IF(AND(ISNUMBER(K80),ISNUMBER(S80),OR(M80="RETAIL",M80="SPECIAL_ORDER")),K80*S80,"")</x:f>
      </x:c>
      <x:c r="V80" s="18" t="str">
        <x:f>IF(AND(ISNUMBER(T80),ISNUMBER(U80)),MIN(T80,U80),IF(ISNUMBER(T80),T80,IF(ISNUMBER(U80),U80,"")))</x:f>
      </x:c>
      <x:c r="W80" s="23" t="str">
        <x:v>Verify rough openings, hardware and glazing with supplier.</x:v>
      </x:c>
    </x:row>
    <x:row r="81" ht="55" customHeight="1">
      <x:c r="A81" s="2" t="str">
        <x:v>M075</x:v>
      </x:c>
      <x:c r="B81" s="2" t="str">
        <x:v>House</x:v>
      </x:c>
      <x:c r="C81" s="22" t="str">
        <x:v>Windows &amp; exterior doors</x:v>
      </x:c>
      <x:c r="D81" s="22" t="str">
        <x:v>Exterior door 008</x:v>
      </x:c>
      <x:c r="E81" s="2" t="str">
        <x:v>ea</x:v>
      </x:c>
      <x:c r="F81" s="15" t="n">
        <x:v>1</x:v>
      </x:c>
      <x:c r="G81" s="19" t="n">
        <x:v>0</x:v>
      </x:c>
      <x:c r="H81" s="15" t="n">
        <x:f>IF(ISNUMBER(F81),F81*G81,"")</x:f>
        <x:v>0</x:v>
      </x:c>
      <x:c r="I81" s="15" t="n">
        <x:f>IF(ISNUMBER(F81),F81+H81,"")</x:f>
        <x:v>1</x:v>
      </x:c>
      <x:c r="J81" s="20" t="n">
        <x:v>1</x:v>
      </x:c>
      <x:c r="K81" s="15" t="n">
        <x:f>IF(ISNUMBER(I81),IF(ISNUMBER(J81),ROUNDUP(I81/J81,0)*J81,""),"")</x:f>
        <x:v>1</x:v>
      </x:c>
      <x:c r="L81" s="2" t="str">
        <x:v>PLAN_EXACT</x:v>
      </x:c>
      <x:c r="M81" s="2" t="str">
        <x:v>SUPPLIER_QUOTE</x:v>
      </x:c>
      <x:c r="N81" s="2" t="str">
        <x:v>NEEDS_REVIEW</x:v>
      </x:c>
      <x:c r="O81" s="22" t="str">
        <x:v>A1.0/2 and door schedule p4</x:v>
      </x:c>
      <x:c r="P81" s="22" t="str">
        <x:v>One tagged exterior opening; interior doors excluded.</x:v>
      </x:c>
      <x:c r="Q81" s="22" t="str">
        <x:v>13 x9 ft, B aluminum Nano door</x:v>
      </x:c>
      <x:c r="R81" s="21"/>
      <x:c r="S81" s="21"/>
      <x:c r="T81" s="17" t="str">
        <x:f>IF(AND(ISNUMBER(K81),ISNUMBER(R81),OR(M81="RETAIL",M81="SPECIAL_ORDER")),K81*R81,"")</x:f>
      </x:c>
      <x:c r="U81" s="17" t="str">
        <x:f>IF(AND(ISNUMBER(K81),ISNUMBER(S81),OR(M81="RETAIL",M81="SPECIAL_ORDER")),K81*S81,"")</x:f>
      </x:c>
      <x:c r="V81" s="17" t="str">
        <x:f>IF(AND(ISNUMBER(T81),ISNUMBER(U81)),MIN(T81,U81),IF(ISNUMBER(T81),T81,IF(ISNUMBER(U81),U81,"")))</x:f>
      </x:c>
      <x:c r="W81" s="22" t="str">
        <x:v>Verify rough openings, hardware and glazing with supplier.</x:v>
      </x:c>
    </x:row>
    <x:row r="82" ht="55" customHeight="1">
      <x:c r="A82" s="12" t="str">
        <x:v>M076</x:v>
      </x:c>
      <x:c r="B82" s="12" t="str">
        <x:v>House</x:v>
      </x:c>
      <x:c r="C82" s="23" t="str">
        <x:v>Rough plumbing</x:v>
      </x:c>
      <x:c r="D82" s="23" t="str">
        <x:v>Copper domestic branches</x:v>
      </x:c>
      <x:c r="E82" s="12" t="str">
        <x:v>LF</x:v>
      </x:c>
      <x:c r="F82" s="16"/>
      <x:c r="G82" s="19" t="n">
        <x:v>0.1</x:v>
      </x:c>
      <x:c r="H82" s="16" t="str">
        <x:f>IF(ISNUMBER(F82),F82*G82,"")</x:f>
      </x:c>
      <x:c r="I82" s="16" t="str">
        <x:f>IF(ISNUMBER(F82),F82+H82,"")</x:f>
      </x:c>
      <x:c r="J82" s="20"/>
      <x:c r="K82" s="16" t="str">
        <x:f>IF(ISNUMBER(I82),IF(ISNUMBER(J82),ROUNDUP(I82/J82,0)*J82,""),"")</x:f>
      </x:c>
      <x:c r="L82" s="12" t="str">
        <x:v>UNRESOLVED</x:v>
      </x:c>
      <x:c r="M82" s="12" t="str">
        <x:v>RETAIL</x:v>
      </x:c>
      <x:c r="N82" s="12" t="str">
        <x:v>BLOCKED</x:v>
      </x:c>
      <x:c r="O82" s="23" t="str">
        <x:v>P1.0 p17; P1.2 p18</x:v>
      </x:c>
      <x:c r="P82" s="23" t="str">
        <x:v>Risers are schematic, not dimensioned routes. Obtain branch/run measurements.</x:v>
      </x:c>
      <x:c r="Q82" s="23" t="str">
        <x:v>1/2, 3/4 and 1 in copper; Type L vs Type M conflict</x:v>
      </x:c>
      <x:c r="R82" s="21"/>
      <x:c r="S82" s="21"/>
      <x:c r="T82" s="18" t="str">
        <x:f>IF(AND(ISNUMBER(K82),ISNUMBER(R82),OR(M82="RETAIL",M82="SPECIAL_ORDER")),K82*R82,"")</x:f>
      </x:c>
      <x:c r="U82" s="18" t="str">
        <x:f>IF(AND(ISNUMBER(K82),ISNUMBER(S82),OR(M82="RETAIL",M82="SPECIAL_ORDER")),K82*S82,"")</x:f>
      </x:c>
      <x:c r="V82" s="18" t="str">
        <x:f>IF(AND(ISNUMBER(T82),ISNUMBER(U82)),MIN(T82,U82),IF(ISNUMBER(T82),T82,IF(ISNUMBER(U82),U82,"")))</x:f>
      </x:c>
      <x:c r="W82" s="23" t="str">
        <x:v>C04: copper material conflict.</x:v>
      </x:c>
    </x:row>
    <x:row r="83" ht="55" customHeight="1">
      <x:c r="A83" s="2" t="str">
        <x:v>M077</x:v>
      </x:c>
      <x:c r="B83" s="2" t="str">
        <x:v>House</x:v>
      </x:c>
      <x:c r="C83" s="22" t="str">
        <x:v>Rough plumbing</x:v>
      </x:c>
      <x:c r="D83" s="22" t="str">
        <x:v>New underground water service</x:v>
      </x:c>
      <x:c r="E83" s="2" t="str">
        <x:v>LF</x:v>
      </x:c>
      <x:c r="F83" s="15"/>
      <x:c r="G83" s="19" t="n">
        <x:v>0.1</x:v>
      </x:c>
      <x:c r="H83" s="15" t="str">
        <x:f>IF(ISNUMBER(F83),F83*G83,"")</x:f>
      </x:c>
      <x:c r="I83" s="15" t="str">
        <x:f>IF(ISNUMBER(F83),F83+H83,"")</x:f>
      </x:c>
      <x:c r="J83" s="20"/>
      <x:c r="K83" s="15" t="str">
        <x:f>IF(ISNUMBER(I83),IF(ISNUMBER(J83),ROUNDUP(I83/J83,0)*J83,""),"")</x:f>
      </x:c>
      <x:c r="L83" s="2" t="str">
        <x:v>UNRESOLVED</x:v>
      </x:c>
      <x:c r="M83" s="2" t="str">
        <x:v>RETAIL</x:v>
      </x:c>
      <x:c r="N83" s="2" t="str">
        <x:v>BLOCKED</x:v>
      </x:c>
      <x:c r="O83" s="22" t="str">
        <x:v>P1.0 p17; P1.2 p18</x:v>
      </x:c>
      <x:c r="P83" s="22" t="str">
        <x:v>Risers are schematic, not dimensioned routes. Obtain branch/run measurements.</x:v>
      </x:c>
      <x:c r="Q83" s="22" t="str">
        <x:v>1-1/4 in Type K soft annealed copper per schedule</x:v>
      </x:c>
      <x:c r="R83" s="21"/>
      <x:c r="S83" s="21"/>
      <x:c r="T83" s="17" t="str">
        <x:f>IF(AND(ISNUMBER(K83),ISNUMBER(R83),OR(M83="RETAIL",M83="SPECIAL_ORDER")),K83*R83,"")</x:f>
      </x:c>
      <x:c r="U83" s="17" t="str">
        <x:f>IF(AND(ISNUMBER(K83),ISNUMBER(S83),OR(M83="RETAIL",M83="SPECIAL_ORDER")),K83*S83,"")</x:f>
      </x:c>
      <x:c r="V83" s="17" t="str">
        <x:f>IF(AND(ISNUMBER(T83),ISNUMBER(U83)),MIN(T83,U83),IF(ISNUMBER(T83),T83,IF(ISNUMBER(U83),U83,"")))</x:f>
      </x:c>
      <x:c r="W83" s="22" t="str"/>
    </x:row>
    <x:row r="84" ht="55" customHeight="1">
      <x:c r="A84" s="12" t="str">
        <x:v>M078</x:v>
      </x:c>
      <x:c r="B84" s="12" t="str">
        <x:v>House</x:v>
      </x:c>
      <x:c r="C84" s="23" t="str">
        <x:v>Rough plumbing</x:v>
      </x:c>
      <x:c r="D84" s="23" t="str">
        <x:v>Water fittings, valves and supports</x:v>
      </x:c>
      <x:c r="E84" s="12" t="str">
        <x:v>ea</x:v>
      </x:c>
      <x:c r="F84" s="16"/>
      <x:c r="G84" s="19" t="n">
        <x:v>0</x:v>
      </x:c>
      <x:c r="H84" s="16" t="str">
        <x:f>IF(ISNUMBER(F84),F84*G84,"")</x:f>
      </x:c>
      <x:c r="I84" s="16" t="str">
        <x:f>IF(ISNUMBER(F84),F84+H84,"")</x:f>
      </x:c>
      <x:c r="J84" s="20"/>
      <x:c r="K84" s="16" t="str">
        <x:f>IF(ISNUMBER(I84),IF(ISNUMBER(J84),ROUNDUP(I84/J84,0)*J84,""),"")</x:f>
      </x:c>
      <x:c r="L84" s="12" t="str">
        <x:v>UNRESOLVED</x:v>
      </x:c>
      <x:c r="M84" s="12" t="str">
        <x:v>RETAIL</x:v>
      </x:c>
      <x:c r="N84" s="12" t="str">
        <x:v>BLOCKED</x:v>
      </x:c>
      <x:c r="O84" s="23" t="str">
        <x:v>P1.0 p17; P1.2 p18</x:v>
      </x:c>
      <x:c r="P84" s="23" t="str">
        <x:v>Risers are schematic, not dimensioned routes. Obtain branch/run measurements.</x:v>
      </x:c>
      <x:c r="Q84" s="23" t="str">
        <x:v>Diameter-specific; flared underground fittings, lead-free joints above grade</x:v>
      </x:c>
      <x:c r="R84" s="21"/>
      <x:c r="S84" s="21"/>
      <x:c r="T84" s="18" t="str">
        <x:f>IF(AND(ISNUMBER(K84),ISNUMBER(R84),OR(M84="RETAIL",M84="SPECIAL_ORDER")),K84*R84,"")</x:f>
      </x:c>
      <x:c r="U84" s="18" t="str">
        <x:f>IF(AND(ISNUMBER(K84),ISNUMBER(S84),OR(M84="RETAIL",M84="SPECIAL_ORDER")),K84*S84,"")</x:f>
      </x:c>
      <x:c r="V84" s="18" t="str">
        <x:f>IF(AND(ISNUMBER(T84),ISNUMBER(U84)),MIN(T84,U84),IF(ISNUMBER(T84),T84,IF(ISNUMBER(U84),U84,"")))</x:f>
      </x:c>
      <x:c r="W84" s="23" t="str"/>
    </x:row>
    <x:row r="85" ht="55" customHeight="1">
      <x:c r="A85" s="2" t="str">
        <x:v>M079</x:v>
      </x:c>
      <x:c r="B85" s="2" t="str">
        <x:v>House</x:v>
      </x:c>
      <x:c r="C85" s="22" t="str">
        <x:v>Rough plumbing</x:v>
      </x:c>
      <x:c r="D85" s="22" t="str">
        <x:v>Hot-water pipe insulation</x:v>
      </x:c>
      <x:c r="E85" s="2" t="str">
        <x:v>LF</x:v>
      </x:c>
      <x:c r="F85" s="15"/>
      <x:c r="G85" s="19" t="n">
        <x:v>0.1</x:v>
      </x:c>
      <x:c r="H85" s="15" t="str">
        <x:f>IF(ISNUMBER(F85),F85*G85,"")</x:f>
      </x:c>
      <x:c r="I85" s="15" t="str">
        <x:f>IF(ISNUMBER(F85),F85+H85,"")</x:f>
      </x:c>
      <x:c r="J85" s="20"/>
      <x:c r="K85" s="15" t="str">
        <x:f>IF(ISNUMBER(I85),IF(ISNUMBER(J85),ROUNDUP(I85/J85,0)*J85,""),"")</x:f>
      </x:c>
      <x:c r="L85" s="2" t="str">
        <x:v>UNRESOLVED</x:v>
      </x:c>
      <x:c r="M85" s="2" t="str">
        <x:v>RETAIL</x:v>
      </x:c>
      <x:c r="N85" s="2" t="str">
        <x:v>BLOCKED</x:v>
      </x:c>
      <x:c r="O85" s="22" t="str">
        <x:v>P1.0 p17; P1.2 p18</x:v>
      </x:c>
      <x:c r="P85" s="22" t="str">
        <x:v>Risers are schematic, not dimensioned routes. Obtain branch/run measurements.</x:v>
      </x:c>
      <x:c r="Q85" s="22" t="str">
        <x:v>Minimum R-3 for 3/4 in and larger hot-water piping</x:v>
      </x:c>
      <x:c r="R85" s="21"/>
      <x:c r="S85" s="21"/>
      <x:c r="T85" s="17" t="str">
        <x:f>IF(AND(ISNUMBER(K85),ISNUMBER(R85),OR(M85="RETAIL",M85="SPECIAL_ORDER")),K85*R85,"")</x:f>
      </x:c>
      <x:c r="U85" s="17" t="str">
        <x:f>IF(AND(ISNUMBER(K85),ISNUMBER(S85),OR(M85="RETAIL",M85="SPECIAL_ORDER")),K85*S85,"")</x:f>
      </x:c>
      <x:c r="V85" s="17" t="str">
        <x:f>IF(AND(ISNUMBER(T85),ISNUMBER(U85)),MIN(T85,U85),IF(ISNUMBER(T85),T85,IF(ISNUMBER(U85),U85,"")))</x:f>
      </x:c>
      <x:c r="W85" s="22" t="str"/>
    </x:row>
    <x:row r="86" ht="55" customHeight="1">
      <x:c r="A86" s="12" t="str">
        <x:v>M080</x:v>
      </x:c>
      <x:c r="B86" s="12" t="str">
        <x:v>House</x:v>
      </x:c>
      <x:c r="C86" s="23" t="str">
        <x:v>Rough plumbing</x:v>
      </x:c>
      <x:c r="D86" s="23" t="str">
        <x:v>Cast iron DWV and fittings</x:v>
      </x:c>
      <x:c r="E86" s="12" t="str">
        <x:v>LF</x:v>
      </x:c>
      <x:c r="F86" s="16"/>
      <x:c r="G86" s="19" t="n">
        <x:v>0.1</x:v>
      </x:c>
      <x:c r="H86" s="16" t="str">
        <x:f>IF(ISNUMBER(F86),F86*G86,"")</x:f>
      </x:c>
      <x:c r="I86" s="16" t="str">
        <x:f>IF(ISNUMBER(F86),F86+H86,"")</x:f>
      </x:c>
      <x:c r="J86" s="20"/>
      <x:c r="K86" s="16" t="str">
        <x:f>IF(ISNUMBER(I86),IF(ISNUMBER(J86),ROUNDUP(I86/J86,0)*J86,""),"")</x:f>
      </x:c>
      <x:c r="L86" s="12" t="str">
        <x:v>UNRESOLVED</x:v>
      </x:c>
      <x:c r="M86" s="12" t="str">
        <x:v>RETAIL</x:v>
      </x:c>
      <x:c r="N86" s="12" t="str">
        <x:v>BLOCKED</x:v>
      </x:c>
      <x:c r="O86" s="23" t="str">
        <x:v>P1.0 p17; P1.2 p18</x:v>
      </x:c>
      <x:c r="P86" s="23" t="str">
        <x:v>Risers are schematic, not dimensioned routes. Obtain branch/run measurements.</x:v>
      </x:c>
      <x:c r="Q86" s="23" t="str">
        <x:v>2, 3, 4 in sizes on riser; above grade hubless cast iron</x:v>
      </x:c>
      <x:c r="R86" s="21"/>
      <x:c r="S86" s="21"/>
      <x:c r="T86" s="18" t="str">
        <x:f>IF(AND(ISNUMBER(K86),ISNUMBER(R86),OR(M86="RETAIL",M86="SPECIAL_ORDER")),K86*R86,"")</x:f>
      </x:c>
      <x:c r="U86" s="18" t="str">
        <x:f>IF(AND(ISNUMBER(K86),ISNUMBER(S86),OR(M86="RETAIL",M86="SPECIAL_ORDER")),K86*S86,"")</x:f>
      </x:c>
      <x:c r="V86" s="18" t="str">
        <x:f>IF(AND(ISNUMBER(T86),ISNUMBER(U86)),MIN(T86,U86),IF(ISNUMBER(T86),T86,IF(ISNUMBER(U86),U86,"")))</x:f>
      </x:c>
      <x:c r="W86" s="23" t="str"/>
    </x:row>
    <x:row r="87" ht="55" customHeight="1">
      <x:c r="A87" s="2" t="str">
        <x:v>M081</x:v>
      </x:c>
      <x:c r="B87" s="2" t="str">
        <x:v>House</x:v>
      </x:c>
      <x:c r="C87" s="22" t="str">
        <x:v>Rough plumbing</x:v>
      </x:c>
      <x:c r="D87" s="22" t="str">
        <x:v>Gas rough piping</x:v>
      </x:c>
      <x:c r="E87" s="2" t="str">
        <x:v>LF</x:v>
      </x:c>
      <x:c r="F87" s="15"/>
      <x:c r="G87" s="19" t="n">
        <x:v>0.1</x:v>
      </x:c>
      <x:c r="H87" s="15" t="str">
        <x:f>IF(ISNUMBER(F87),F87*G87,"")</x:f>
      </x:c>
      <x:c r="I87" s="15" t="str">
        <x:f>IF(ISNUMBER(F87),F87+H87,"")</x:f>
      </x:c>
      <x:c r="J87" s="20"/>
      <x:c r="K87" s="15" t="str">
        <x:f>IF(ISNUMBER(I87),IF(ISNUMBER(J87),ROUNDUP(I87/J87,0)*J87,""),"")</x:f>
      </x:c>
      <x:c r="L87" s="2" t="str">
        <x:v>UNRESOLVED</x:v>
      </x:c>
      <x:c r="M87" s="2" t="str">
        <x:v>RETAIL</x:v>
      </x:c>
      <x:c r="N87" s="2" t="str">
        <x:v>BLOCKED</x:v>
      </x:c>
      <x:c r="O87" s="22" t="str">
        <x:v>P1.0 p17; P1.2 p18</x:v>
      </x:c>
      <x:c r="P87" s="22" t="str">
        <x:v>Risers are schematic, not dimensioned routes. Obtain branch/run measurements.</x:v>
      </x:c>
      <x:c r="Q87" s="22" t="str">
        <x:v>Schedule 40 black steel; routing and sizes need confirmation</x:v>
      </x:c>
      <x:c r="R87" s="21"/>
      <x:c r="S87" s="21"/>
      <x:c r="T87" s="17" t="str">
        <x:f>IF(AND(ISNUMBER(K87),ISNUMBER(R87),OR(M87="RETAIL",M87="SPECIAL_ORDER")),K87*R87,"")</x:f>
      </x:c>
      <x:c r="U87" s="17" t="str">
        <x:f>IF(AND(ISNUMBER(K87),ISNUMBER(S87),OR(M87="RETAIL",M87="SPECIAL_ORDER")),K87*S87,"")</x:f>
      </x:c>
      <x:c r="V87" s="17" t="str">
        <x:f>IF(AND(ISNUMBER(T87),ISNUMBER(U87)),MIN(T87,U87),IF(ISNUMBER(T87),T87,IF(ISNUMBER(U87),U87,"")))</x:f>
      </x:c>
      <x:c r="W87" s="22" t="str"/>
    </x:row>
    <x:row r="88" ht="55" customHeight="1">
      <x:c r="A88" s="12" t="str">
        <x:v>M082</x:v>
      </x:c>
      <x:c r="B88" s="12" t="str">
        <x:v>House</x:v>
      </x:c>
      <x:c r="C88" s="23" t="str">
        <x:v>Rough plumbing</x:v>
      </x:c>
      <x:c r="D88" s="23" t="str">
        <x:v>Tub/shower rough units</x:v>
      </x:c>
      <x:c r="E88" s="12" t="str">
        <x:v>ea</x:v>
      </x:c>
      <x:c r="F88" s="16"/>
      <x:c r="G88" s="19" t="n">
        <x:v>0</x:v>
      </x:c>
      <x:c r="H88" s="16" t="str">
        <x:f>IF(ISNUMBER(F88),F88*G88,"")</x:f>
      </x:c>
      <x:c r="I88" s="16" t="str">
        <x:f>IF(ISNUMBER(F88),F88+H88,"")</x:f>
      </x:c>
      <x:c r="J88" s="20"/>
      <x:c r="K88" s="16" t="str">
        <x:f>IF(ISNUMBER(I88),IF(ISNUMBER(J88),ROUNDUP(I88/J88,0)*J88,""),"")</x:f>
      </x:c>
      <x:c r="L88" s="12" t="str">
        <x:v>UNRESOLVED</x:v>
      </x:c>
      <x:c r="M88" s="12" t="str">
        <x:v>RETAIL</x:v>
      </x:c>
      <x:c r="N88" s="12" t="str">
        <x:v>BLOCKED</x:v>
      </x:c>
      <x:c r="O88" s="23" t="str">
        <x:v>P1.0 p17; P1.2 p18</x:v>
      </x:c>
      <x:c r="P88" s="23" t="str">
        <x:v>Risers are schematic, not dimensioned routes. Obtain branch/run measurements.</x:v>
      </x:c>
      <x:c r="Q88" s="23" t="str">
        <x:v>Schedule: 2 new tubs +1 shower; riser shows more new units</x:v>
      </x:c>
      <x:c r="R88" s="21"/>
      <x:c r="S88" s="21"/>
      <x:c r="T88" s="18" t="str">
        <x:f>IF(AND(ISNUMBER(K88),ISNUMBER(R88),OR(M88="RETAIL",M88="SPECIAL_ORDER")),K88*R88,"")</x:f>
      </x:c>
      <x:c r="U88" s="18" t="str">
        <x:f>IF(AND(ISNUMBER(K88),ISNUMBER(S88),OR(M88="RETAIL",M88="SPECIAL_ORDER")),K88*S88,"")</x:f>
      </x:c>
      <x:c r="V88" s="18" t="str">
        <x:f>IF(AND(ISNUMBER(T88),ISNUMBER(U88)),MIN(T88,U88),IF(ISNUMBER(T88),T88,IF(ISNUMBER(U88),U88,"")))</x:f>
      </x:c>
      <x:c r="W88" s="23" t="str">
        <x:v>C06: fixture schedule versus diagram.</x:v>
      </x:c>
    </x:row>
    <x:row r="89" ht="55" customHeight="1">
      <x:c r="A89" s="2" t="str">
        <x:v>M083</x:v>
      </x:c>
      <x:c r="B89" s="2" t="str">
        <x:v>House</x:v>
      </x:c>
      <x:c r="C89" s="22" t="str">
        <x:v>Rough plumbing</x:v>
      </x:c>
      <x:c r="D89" s="22" t="str">
        <x:v>Frost-proof hose bibs</x:v>
      </x:c>
      <x:c r="E89" s="2" t="str">
        <x:v>ea</x:v>
      </x:c>
      <x:c r="F89" s="15" t="n">
        <x:v>2</x:v>
      </x:c>
      <x:c r="G89" s="19" t="n">
        <x:v>0</x:v>
      </x:c>
      <x:c r="H89" s="15" t="n">
        <x:f>IF(ISNUMBER(F89),F89*G89,"")</x:f>
        <x:v>0</x:v>
      </x:c>
      <x:c r="I89" s="15" t="n">
        <x:f>IF(ISNUMBER(F89),F89+H89,"")</x:f>
        <x:v>2</x:v>
      </x:c>
      <x:c r="J89" s="20" t="n">
        <x:v>1</x:v>
      </x:c>
      <x:c r="K89" s="15" t="n">
        <x:f>IF(ISNUMBER(I89),IF(ISNUMBER(J89),ROUNDUP(I89/J89,0)*J89,""),"")</x:f>
        <x:v>2</x:v>
      </x:c>
      <x:c r="L89" s="2" t="str">
        <x:v>PLAN_EXACT</x:v>
      </x:c>
      <x:c r="M89" s="2" t="str">
        <x:v>RETAIL</x:v>
      </x:c>
      <x:c r="N89" s="2" t="str">
        <x:v>NEEDS_REVIEW</x:v>
      </x:c>
      <x:c r="O89" s="22" t="str">
        <x:v>P1.0 p17</x:v>
      </x:c>
      <x:c r="P89" s="22" t="str">
        <x:v>Two specifically labeled new frost-proof bibs.</x:v>
      </x:c>
      <x:c r="Q89" s="22" t="str">
        <x:v>Frost-proof exterior hose bibs shown on supply riser</x:v>
      </x:c>
      <x:c r="R89" s="21"/>
      <x:c r="S89" s="21"/>
      <x:c r="T89" s="17" t="str">
        <x:f>IF(AND(ISNUMBER(K89),ISNUMBER(R89),OR(M89="RETAIL",M89="SPECIAL_ORDER")),K89*R89,"")</x:f>
      </x:c>
      <x:c r="U89" s="17" t="str">
        <x:f>IF(AND(ISNUMBER(K89),ISNUMBER(S89),OR(M89="RETAIL",M89="SPECIAL_ORDER")),K89*S89,"")</x:f>
      </x:c>
      <x:c r="V89" s="17" t="str">
        <x:f>IF(AND(ISNUMBER(T89),ISNUMBER(U89)),MIN(T89,U89),IF(ISNUMBER(T89),T89,IF(ISNUMBER(U89),U89,"")))</x:f>
      </x:c>
      <x:c r="W89" s="22" t="str">
        <x:v>Length/connection size and rough-versus-finish installation to confirm.</x:v>
      </x:c>
    </x:row>
    <x:row r="90" ht="55" customHeight="1">
      <x:c r="A90" s="12" t="str">
        <x:v>M084</x:v>
      </x:c>
      <x:c r="B90" s="12" t="str">
        <x:v>House</x:v>
      </x:c>
      <x:c r="C90" s="23" t="str">
        <x:v>Rough plumbing</x:v>
      </x:c>
      <x:c r="D90" s="23" t="str">
        <x:v>New washer rough connection</x:v>
      </x:c>
      <x:c r="E90" s="12" t="str">
        <x:v>ea</x:v>
      </x:c>
      <x:c r="F90" s="16" t="n">
        <x:v>1</x:v>
      </x:c>
      <x:c r="G90" s="19" t="n">
        <x:v>0</x:v>
      </x:c>
      <x:c r="H90" s="16" t="n">
        <x:f>IF(ISNUMBER(F90),F90*G90,"")</x:f>
        <x:v>0</x:v>
      </x:c>
      <x:c r="I90" s="16" t="n">
        <x:f>IF(ISNUMBER(F90),F90+H90,"")</x:f>
        <x:v>1</x:v>
      </x:c>
      <x:c r="J90" s="20" t="n">
        <x:v>1</x:v>
      </x:c>
      <x:c r="K90" s="16" t="n">
        <x:f>IF(ISNUMBER(I90),IF(ISNUMBER(J90),ROUNDUP(I90/J90,0)*J90,""),"")</x:f>
        <x:v>1</x:v>
      </x:c>
      <x:c r="L90" s="12" t="str">
        <x:v>PLAN_EXACT</x:v>
      </x:c>
      <x:c r="M90" s="12" t="str">
        <x:v>RETAIL</x:v>
      </x:c>
      <x:c r="N90" s="12" t="str">
        <x:v>NEEDS_REVIEW</x:v>
      </x:c>
      <x:c r="O90" s="23" t="str">
        <x:v>P1.0 fixture schedule p17; P1.2 p18</x:v>
      </x:c>
      <x:c r="P90" s="23" t="str">
        <x:v>One new washer connection; existing basement washer retained.</x:v>
      </x:c>
      <x:c r="Q90" s="23" t="str">
        <x:v>Supply box and 2 in drain rough</x:v>
      </x:c>
      <x:c r="R90" s="21"/>
      <x:c r="S90" s="21"/>
      <x:c r="T90" s="18" t="str">
        <x:f>IF(AND(ISNUMBER(K90),ISNUMBER(R90),OR(M90="RETAIL",M90="SPECIAL_ORDER")),K90*R90,"")</x:f>
      </x:c>
      <x:c r="U90" s="18" t="str">
        <x:f>IF(AND(ISNUMBER(K90),ISNUMBER(S90),OR(M90="RETAIL",M90="SPECIAL_ORDER")),K90*S90,"")</x:f>
      </x:c>
      <x:c r="V90" s="18" t="str">
        <x:f>IF(AND(ISNUMBER(T90),ISNUMBER(U90)),MIN(T90,U90),IF(ISNUMBER(T90),T90,IF(ISNUMBER(U90),U90,"")))</x:f>
      </x:c>
      <x:c r="W90" s="23" t="str">
        <x:v>Box and valve product configuration to confirm.</x:v>
      </x:c>
    </x:row>
    <x:row r="91" ht="55" customHeight="1">
      <x:c r="A91" s="2" t="str">
        <x:v>M085</x:v>
      </x:c>
      <x:c r="B91" s="2" t="str">
        <x:v>House</x:v>
      </x:c>
      <x:c r="C91" s="22" t="str">
        <x:v>Rough plumbing</x:v>
      </x:c>
      <x:c r="D91" s="22" t="str">
        <x:v>New floor drain</x:v>
      </x:c>
      <x:c r="E91" s="2" t="str">
        <x:v>ea</x:v>
      </x:c>
      <x:c r="F91" s="15" t="n">
        <x:v>1</x:v>
      </x:c>
      <x:c r="G91" s="19" t="n">
        <x:v>0</x:v>
      </x:c>
      <x:c r="H91" s="15" t="n">
        <x:f>IF(ISNUMBER(F91),F91*G91,"")</x:f>
        <x:v>0</x:v>
      </x:c>
      <x:c r="I91" s="15" t="n">
        <x:f>IF(ISNUMBER(F91),F91+H91,"")</x:f>
        <x:v>1</x:v>
      </x:c>
      <x:c r="J91" s="20" t="n">
        <x:v>1</x:v>
      </x:c>
      <x:c r="K91" s="15" t="n">
        <x:f>IF(ISNUMBER(I91),IF(ISNUMBER(J91),ROUNDUP(I91/J91,0)*J91,""),"")</x:f>
        <x:v>1</x:v>
      </x:c>
      <x:c r="L91" s="2" t="str">
        <x:v>PLAN_EXACT</x:v>
      </x:c>
      <x:c r="M91" s="2" t="str">
        <x:v>RETAIL</x:v>
      </x:c>
      <x:c r="N91" s="2" t="str">
        <x:v>NEEDS_REVIEW</x:v>
      </x:c>
      <x:c r="O91" s="22" t="str">
        <x:v>P1.2 p18; A1.1/1 p5</x:v>
      </x:c>
      <x:c r="P91" s="22" t="str">
        <x:v>One labeled new FD; existing basement FD excluded.</x:v>
      </x:c>
      <x:c r="Q91" s="22" t="str">
        <x:v>Second-floor laundry drain</x:v>
      </x:c>
      <x:c r="R91" s="21"/>
      <x:c r="S91" s="21"/>
      <x:c r="T91" s="17" t="str">
        <x:f>IF(AND(ISNUMBER(K91),ISNUMBER(R91),OR(M91="RETAIL",M91="SPECIAL_ORDER")),K91*R91,"")</x:f>
      </x:c>
      <x:c r="U91" s="17" t="str">
        <x:f>IF(AND(ISNUMBER(K91),ISNUMBER(S91),OR(M91="RETAIL",M91="SPECIAL_ORDER")),K91*S91,"")</x:f>
      </x:c>
      <x:c r="V91" s="17" t="str">
        <x:f>IF(AND(ISNUMBER(T91),ISNUMBER(U91)),MIN(T91,U91),IF(ISNUMBER(T91),T91,IF(ISNUMBER(U91),U91,"")))</x:f>
      </x:c>
      <x:c r="W91" s="22" t="str">
        <x:v>Trap primer and drain assembly specification unresolved.</x:v>
      </x:c>
    </x:row>
    <x:row r="92" ht="55" customHeight="1">
      <x:c r="A92" s="12" t="str">
        <x:v>M086</x:v>
      </x:c>
      <x:c r="B92" s="12" t="str">
        <x:v>House</x:v>
      </x:c>
      <x:c r="C92" s="23" t="str">
        <x:v>Rough plumbing</x:v>
      </x:c>
      <x:c r="D92" s="23" t="str">
        <x:v>Water heaters and pre-close connections</x:v>
      </x:c>
      <x:c r="E92" s="12" t="str">
        <x:v>ea</x:v>
      </x:c>
      <x:c r="F92" s="16"/>
      <x:c r="G92" s="19" t="n">
        <x:v>0</x:v>
      </x:c>
      <x:c r="H92" s="16" t="str">
        <x:f>IF(ISNUMBER(F92),F92*G92,"")</x:f>
      </x:c>
      <x:c r="I92" s="16" t="str">
        <x:f>IF(ISNUMBER(F92),F92+H92,"")</x:f>
      </x:c>
      <x:c r="J92" s="20"/>
      <x:c r="K92" s="16" t="str">
        <x:f>IF(ISNUMBER(I92),IF(ISNUMBER(J92),ROUNDUP(I92/J92,0)*J92,""),"")</x:f>
      </x:c>
      <x:c r="L92" s="12" t="str">
        <x:v>UNRESOLVED</x:v>
      </x:c>
      <x:c r="M92" s="12" t="str">
        <x:v>SUPPLIER_QUOTE</x:v>
      </x:c>
      <x:c r="N92" s="12" t="str">
        <x:v>BLOCKED</x:v>
      </x:c>
      <x:c r="O92" s="23" t="str">
        <x:v>P1.0 p17; M2.0 p16</x:v>
      </x:c>
      <x:c r="P92" s="23" t="str">
        <x:v>Resolve capacity, number and whether equipment is needed at pre-close.</x:v>
      </x:c>
      <x:c r="Q92" s="23" t="str">
        <x:v>P1.0 shows two new 50 gal; M2.0 schedules 75 gal Rheem</x:v>
      </x:c>
      <x:c r="R92" s="21"/>
      <x:c r="S92" s="21"/>
      <x:c r="T92" s="18" t="str">
        <x:f>IF(AND(ISNUMBER(K92),ISNUMBER(R92),OR(M92="RETAIL",M92="SPECIAL_ORDER")),K92*R92,"")</x:f>
      </x:c>
      <x:c r="U92" s="18" t="str">
        <x:f>IF(AND(ISNUMBER(K92),ISNUMBER(S92),OR(M92="RETAIL",M92="SPECIAL_ORDER")),K92*S92,"")</x:f>
      </x:c>
      <x:c r="V92" s="18" t="str">
        <x:f>IF(AND(ISNUMBER(T92),ISNUMBER(U92)),MIN(T92,U92),IF(ISNUMBER(T92),T92,IF(ISNUMBER(U92),U92,"")))</x:f>
      </x:c>
      <x:c r="W92" s="23" t="str">
        <x:v>C05: quantity/capacity conflict. No equipment substituted.</x:v>
      </x:c>
    </x:row>
    <x:row r="93" ht="55" customHeight="1">
      <x:c r="A93" s="2" t="str">
        <x:v>M087</x:v>
      </x:c>
      <x:c r="B93" s="2" t="str">
        <x:v>House</x:v>
      </x:c>
      <x:c r="C93" s="22" t="str">
        <x:v>Rough plumbing</x:v>
      </x:c>
      <x:c r="D93" s="22" t="str">
        <x:v>Sump system changes</x:v>
      </x:c>
      <x:c r="E93" s="2" t="str">
        <x:v>ea</x:v>
      </x:c>
      <x:c r="F93" s="15"/>
      <x:c r="G93" s="19" t="n">
        <x:v>0</x:v>
      </x:c>
      <x:c r="H93" s="15" t="str">
        <x:f>IF(ISNUMBER(F93),F93*G93,"")</x:f>
      </x:c>
      <x:c r="I93" s="15" t="str">
        <x:f>IF(ISNUMBER(F93),F93+H93,"")</x:f>
      </x:c>
      <x:c r="J93" s="20"/>
      <x:c r="K93" s="15" t="str">
        <x:f>IF(ISNUMBER(I93),IF(ISNUMBER(J93),ROUNDUP(I93/J93,0)*J93,""),"")</x:f>
      </x:c>
      <x:c r="L93" s="2" t="str">
        <x:v>UNRESOLVED</x:v>
      </x:c>
      <x:c r="M93" s="2" t="str">
        <x:v>SUPPLIER_QUOTE</x:v>
      </x:c>
      <x:c r="N93" s="2" t="str">
        <x:v>BLOCKED</x:v>
      </x:c>
      <x:c r="O93" s="22" t="str">
        <x:v>A3.0/1 p9; A4.0/4 p11; P1.2 p18</x:v>
      </x:c>
      <x:c r="P93" s="22" t="str">
        <x:v>Existing sump excluded until replacement scope confirmed.</x:v>
      </x:c>
      <x:c r="Q93" s="22" t="str">
        <x:v>A3.0/P1.2 connect to existing sump; A4.0 says new sump</x:v>
      </x:c>
      <x:c r="R93" s="21"/>
      <x:c r="S93" s="21"/>
      <x:c r="T93" s="17" t="str">
        <x:f>IF(AND(ISNUMBER(K93),ISNUMBER(R93),OR(M93="RETAIL",M93="SPECIAL_ORDER")),K93*R93,"")</x:f>
      </x:c>
      <x:c r="U93" s="17" t="str">
        <x:f>IF(AND(ISNUMBER(K93),ISNUMBER(S93),OR(M93="RETAIL",M93="SPECIAL_ORDER")),K93*S93,"")</x:f>
      </x:c>
      <x:c r="V93" s="17" t="str">
        <x:f>IF(AND(ISNUMBER(T93),ISNUMBER(U93)),MIN(T93,U93),IF(ISNUMBER(T93),T93,IF(ISNUMBER(U93),U93,"")))</x:f>
      </x:c>
      <x:c r="W93" s="22" t="str">
        <x:v>C03: existing versus new sump.</x:v>
      </x:c>
    </x:row>
    <x:row r="94" ht="55" customHeight="1">
      <x:c r="A94" s="12" t="str">
        <x:v>M088</x:v>
      </x:c>
      <x:c r="B94" s="12" t="str">
        <x:v>House</x:v>
      </x:c>
      <x:c r="C94" s="23" t="str">
        <x:v>Rough electrical</x:v>
      </x:c>
      <x:c r="D94" s="23" t="str">
        <x:v>Electrical conduit</x:v>
      </x:c>
      <x:c r="E94" s="12" t="str">
        <x:v>LF</x:v>
      </x:c>
      <x:c r="F94" s="16"/>
      <x:c r="G94" s="19" t="n">
        <x:v>0.1</x:v>
      </x:c>
      <x:c r="H94" s="16" t="str">
        <x:f>IF(ISNUMBER(F94),F94*G94,"")</x:f>
      </x:c>
      <x:c r="I94" s="16" t="str">
        <x:f>IF(ISNUMBER(F94),F94+H94,"")</x:f>
      </x:c>
      <x:c r="J94" s="20"/>
      <x:c r="K94" s="16" t="str">
        <x:f>IF(ISNUMBER(I94),IF(ISNUMBER(J94),ROUNDUP(I94/J94,0)*J94,""),"")</x:f>
      </x:c>
      <x:c r="L94" s="12" t="str">
        <x:v>UNRESOLVED</x:v>
      </x:c>
      <x:c r="M94" s="12" t="str">
        <x:v>RETAIL</x:v>
      </x:c>
      <x:c r="N94" s="12" t="str">
        <x:v>BLOCKED</x:v>
      </x:c>
      <x:c r="O94" s="23" t="str">
        <x:v>E1.0 p13; E1.2 p14; A1.3 p7</x:v>
      </x:c>
      <x:c r="P94" s="23" t="str">
        <x:v>Circuit schedule, routing and detailed symbol/box takeoff required.</x:v>
      </x:c>
      <x:c r="Q94" s="23" t="str">
        <x:v>Thin-wall galvanized steel conduit (EMT); size/routing schedule required</x:v>
      </x:c>
      <x:c r="R94" s="21"/>
      <x:c r="S94" s="21"/>
      <x:c r="T94" s="18" t="str">
        <x:f>IF(AND(ISNUMBER(K94),ISNUMBER(R94),OR(M94="RETAIL",M94="SPECIAL_ORDER")),K94*R94,"")</x:f>
      </x:c>
      <x:c r="U94" s="18" t="str">
        <x:f>IF(AND(ISNUMBER(K94),ISNUMBER(S94),OR(M94="RETAIL",M94="SPECIAL_ORDER")),K94*S94,"")</x:f>
      </x:c>
      <x:c r="V94" s="18" t="str">
        <x:f>IF(AND(ISNUMBER(T94),ISNUMBER(U94)),MIN(T94,U94),IF(ISNUMBER(T94),T94,IF(ISNUMBER(U94),U94,"")))</x:f>
      </x:c>
      <x:c r="W94" s="23" t="str">
        <x:v>Do not substitute NM-B cable or infer replacement of existing panel.</x:v>
      </x:c>
    </x:row>
    <x:row r="95" ht="55" customHeight="1">
      <x:c r="A95" s="2" t="str">
        <x:v>M089</x:v>
      </x:c>
      <x:c r="B95" s="2" t="str">
        <x:v>House</x:v>
      </x:c>
      <x:c r="C95" s="22" t="str">
        <x:v>Rough electrical</x:v>
      </x:c>
      <x:c r="D95" s="22" t="str">
        <x:v>Branch-circuit conductors</x:v>
      </x:c>
      <x:c r="E95" s="2" t="str">
        <x:v>LF</x:v>
      </x:c>
      <x:c r="F95" s="15"/>
      <x:c r="G95" s="19" t="n">
        <x:v>0.1</x:v>
      </x:c>
      <x:c r="H95" s="15" t="str">
        <x:f>IF(ISNUMBER(F95),F95*G95,"")</x:f>
      </x:c>
      <x:c r="I95" s="15" t="str">
        <x:f>IF(ISNUMBER(F95),F95+H95,"")</x:f>
      </x:c>
      <x:c r="J95" s="20"/>
      <x:c r="K95" s="15" t="str">
        <x:f>IF(ISNUMBER(I95),IF(ISNUMBER(J95),ROUNDUP(I95/J95,0)*J95,""),"")</x:f>
      </x:c>
      <x:c r="L95" s="2" t="str">
        <x:v>UNRESOLVED</x:v>
      </x:c>
      <x:c r="M95" s="2" t="str">
        <x:v>RETAIL</x:v>
      </x:c>
      <x:c r="N95" s="2" t="str">
        <x:v>BLOCKED</x:v>
      </x:c>
      <x:c r="O95" s="22" t="str">
        <x:v>E1.0 p13; E1.2 p14; A1.3 p7</x:v>
      </x:c>
      <x:c r="P95" s="22" t="str">
        <x:v>Circuit schedule, routing and detailed symbol/box takeoff required.</x:v>
      </x:c>
      <x:c r="Q95" s="22" t="str">
        <x:v>Copper minimum #12 per notes; THWN/THW per specified sizes</x:v>
      </x:c>
      <x:c r="R95" s="21"/>
      <x:c r="S95" s="21"/>
      <x:c r="T95" s="17" t="str">
        <x:f>IF(AND(ISNUMBER(K95),ISNUMBER(R95),OR(M95="RETAIL",M95="SPECIAL_ORDER")),K95*R95,"")</x:f>
      </x:c>
      <x:c r="U95" s="17" t="str">
        <x:f>IF(AND(ISNUMBER(K95),ISNUMBER(S95),OR(M95="RETAIL",M95="SPECIAL_ORDER")),K95*S95,"")</x:f>
      </x:c>
      <x:c r="V95" s="17" t="str">
        <x:f>IF(AND(ISNUMBER(T95),ISNUMBER(U95)),MIN(T95,U95),IF(ISNUMBER(T95),T95,IF(ISNUMBER(U95),U95,"")))</x:f>
      </x:c>
      <x:c r="W95" s="22" t="str">
        <x:v>Do not substitute NM-B cable or infer replacement of existing panel.</x:v>
      </x:c>
    </x:row>
    <x:row r="96" ht="55" customHeight="1">
      <x:c r="A96" s="12" t="str">
        <x:v>M090</x:v>
      </x:c>
      <x:c r="B96" s="12" t="str">
        <x:v>House</x:v>
      </x:c>
      <x:c r="C96" s="23" t="str">
        <x:v>Rough electrical</x:v>
      </x:c>
      <x:c r="D96" s="23" t="str">
        <x:v>Feeder/garage circuit materials</x:v>
      </x:c>
      <x:c r="E96" s="12" t="str">
        <x:v>LF</x:v>
      </x:c>
      <x:c r="F96" s="16"/>
      <x:c r="G96" s="19" t="n">
        <x:v>0.1</x:v>
      </x:c>
      <x:c r="H96" s="16" t="str">
        <x:f>IF(ISNUMBER(F96),F96*G96,"")</x:f>
      </x:c>
      <x:c r="I96" s="16" t="str">
        <x:f>IF(ISNUMBER(F96),F96+H96,"")</x:f>
      </x:c>
      <x:c r="J96" s="20"/>
      <x:c r="K96" s="16" t="str">
        <x:f>IF(ISNUMBER(I96),IF(ISNUMBER(J96),ROUNDUP(I96/J96,0)*J96,""),"")</x:f>
      </x:c>
      <x:c r="L96" s="12" t="str">
        <x:v>UNRESOLVED</x:v>
      </x:c>
      <x:c r="M96" s="12" t="str">
        <x:v>RETAIL</x:v>
      </x:c>
      <x:c r="N96" s="12" t="str">
        <x:v>BLOCKED</x:v>
      </x:c>
      <x:c r="O96" s="23" t="str">
        <x:v>E1.0 p13; E1.2 p14; A1.3 p7</x:v>
      </x:c>
      <x:c r="P96" s="23" t="str">
        <x:v>Circuit schedule, routing and detailed symbol/box takeoff required.</x:v>
      </x:c>
      <x:c r="Q96" s="23" t="str">
        <x:v>Underground garage feed, 220 V outlets, protection and grounding</x:v>
      </x:c>
      <x:c r="R96" s="21"/>
      <x:c r="S96" s="21"/>
      <x:c r="T96" s="18" t="str">
        <x:f>IF(AND(ISNUMBER(K96),ISNUMBER(R96),OR(M96="RETAIL",M96="SPECIAL_ORDER")),K96*R96,"")</x:f>
      </x:c>
      <x:c r="U96" s="18" t="str">
        <x:f>IF(AND(ISNUMBER(K96),ISNUMBER(S96),OR(M96="RETAIL",M96="SPECIAL_ORDER")),K96*S96,"")</x:f>
      </x:c>
      <x:c r="V96" s="18" t="str">
        <x:f>IF(AND(ISNUMBER(T96),ISNUMBER(U96)),MIN(T96,U96),IF(ISNUMBER(T96),T96,IF(ISNUMBER(U96),U96,"")))</x:f>
      </x:c>
      <x:c r="W96" s="23" t="str">
        <x:v>Do not substitute NM-B cable or infer replacement of existing panel.</x:v>
      </x:c>
    </x:row>
    <x:row r="97" ht="55" customHeight="1">
      <x:c r="A97" s="2" t="str">
        <x:v>M091</x:v>
      </x:c>
      <x:c r="B97" s="2" t="str">
        <x:v>House</x:v>
      </x:c>
      <x:c r="C97" s="22" t="str">
        <x:v>Rough electrical</x:v>
      </x:c>
      <x:c r="D97" s="22" t="str">
        <x:v>Outlet, switch and lighting rough boxes</x:v>
      </x:c>
      <x:c r="E97" s="2" t="str">
        <x:v>ea</x:v>
      </x:c>
      <x:c r="F97" s="15"/>
      <x:c r="G97" s="19" t="n">
        <x:v>0</x:v>
      </x:c>
      <x:c r="H97" s="15" t="str">
        <x:f>IF(ISNUMBER(F97),F97*G97,"")</x:f>
      </x:c>
      <x:c r="I97" s="15" t="str">
        <x:f>IF(ISNUMBER(F97),F97+H97,"")</x:f>
      </x:c>
      <x:c r="J97" s="20"/>
      <x:c r="K97" s="15" t="str">
        <x:f>IF(ISNUMBER(I97),IF(ISNUMBER(J97),ROUNDUP(I97/J97,0)*J97,""),"")</x:f>
      </x:c>
      <x:c r="L97" s="2" t="str">
        <x:v>UNRESOLVED</x:v>
      </x:c>
      <x:c r="M97" s="2" t="str">
        <x:v>RETAIL</x:v>
      </x:c>
      <x:c r="N97" s="2" t="str">
        <x:v>BLOCKED</x:v>
      </x:c>
      <x:c r="O97" s="22" t="str">
        <x:v>E1.0 p13; E1.2 p14; A1.3 p7</x:v>
      </x:c>
      <x:c r="P97" s="22" t="str">
        <x:v>Circuit schedule, routing and detailed symbol/box takeoff required.</x:v>
      </x:c>
      <x:c r="Q97" s="22" t="str">
        <x:v>Boxes and rough housings by location; specialty fan supports</x:v>
      </x:c>
      <x:c r="R97" s="21"/>
      <x:c r="S97" s="21"/>
      <x:c r="T97" s="17" t="str">
        <x:f>IF(AND(ISNUMBER(K97),ISNUMBER(R97),OR(M97="RETAIL",M97="SPECIAL_ORDER")),K97*R97,"")</x:f>
      </x:c>
      <x:c r="U97" s="17" t="str">
        <x:f>IF(AND(ISNUMBER(K97),ISNUMBER(S97),OR(M97="RETAIL",M97="SPECIAL_ORDER")),K97*S97,"")</x:f>
      </x:c>
      <x:c r="V97" s="17" t="str">
        <x:f>IF(AND(ISNUMBER(T97),ISNUMBER(U97)),MIN(T97,U97),IF(ISNUMBER(T97),T97,IF(ISNUMBER(U97),U97,"")))</x:f>
      </x:c>
      <x:c r="W97" s="22" t="str">
        <x:v>Do not substitute NM-B cable or infer replacement of existing panel.</x:v>
      </x:c>
    </x:row>
    <x:row r="98" ht="55" customHeight="1">
      <x:c r="A98" s="12" t="str">
        <x:v>M092</x:v>
      </x:c>
      <x:c r="B98" s="12" t="str">
        <x:v>House</x:v>
      </x:c>
      <x:c r="C98" s="23" t="str">
        <x:v>Rough electrical</x:v>
      </x:c>
      <x:c r="D98" s="23" t="str">
        <x:v>Panel/breaker modifications</x:v>
      </x:c>
      <x:c r="E98" s="12" t="str">
        <x:v>ea</x:v>
      </x:c>
      <x:c r="F98" s="16"/>
      <x:c r="G98" s="19" t="n">
        <x:v>0</x:v>
      </x:c>
      <x:c r="H98" s="16" t="str">
        <x:f>IF(ISNUMBER(F98),F98*G98,"")</x:f>
      </x:c>
      <x:c r="I98" s="16" t="str">
        <x:f>IF(ISNUMBER(F98),F98+H98,"")</x:f>
      </x:c>
      <x:c r="J98" s="20"/>
      <x:c r="K98" s="16" t="str">
        <x:f>IF(ISNUMBER(I98),IF(ISNUMBER(J98),ROUNDUP(I98/J98,0)*J98,""),"")</x:f>
      </x:c>
      <x:c r="L98" s="12" t="str">
        <x:v>UNRESOLVED</x:v>
      </x:c>
      <x:c r="M98" s="12" t="str">
        <x:v>RETAIL</x:v>
      </x:c>
      <x:c r="N98" s="12" t="str">
        <x:v>BLOCKED</x:v>
      </x:c>
      <x:c r="O98" s="23" t="str">
        <x:v>E1.0 p13; E1.2 p14; A1.3 p7</x:v>
      </x:c>
      <x:c r="P98" s="23" t="str">
        <x:v>Circuit schedule, routing and detailed symbol/box takeoff required.</x:v>
      </x:c>
      <x:c r="Q98" s="23" t="str">
        <x:v>Existing 200 A panel retained; notes reference provide 200 A service as required</x:v>
      </x:c>
      <x:c r="R98" s="21"/>
      <x:c r="S98" s="21"/>
      <x:c r="T98" s="18" t="str">
        <x:f>IF(AND(ISNUMBER(K98),ISNUMBER(R98),OR(M98="RETAIL",M98="SPECIAL_ORDER")),K98*R98,"")</x:f>
      </x:c>
      <x:c r="U98" s="18" t="str">
        <x:f>IF(AND(ISNUMBER(K98),ISNUMBER(S98),OR(M98="RETAIL",M98="SPECIAL_ORDER")),K98*S98,"")</x:f>
      </x:c>
      <x:c r="V98" s="18" t="str">
        <x:f>IF(AND(ISNUMBER(T98),ISNUMBER(U98)),MIN(T98,U98),IF(ISNUMBER(T98),T98,IF(ISNUMBER(U98),U98,"")))</x:f>
      </x:c>
      <x:c r="W98" s="23" t="str">
        <x:v>Do not substitute NM-B cable or infer replacement of existing panel.</x:v>
      </x:c>
    </x:row>
    <x:row r="99" ht="55" customHeight="1">
      <x:c r="A99" s="2" t="str">
        <x:v>M093</x:v>
      </x:c>
      <x:c r="B99" s="2" t="str">
        <x:v>House</x:v>
      </x:c>
      <x:c r="C99" s="22" t="str">
        <x:v>Rough electrical</x:v>
      </x:c>
      <x:c r="D99" s="22" t="str">
        <x:v>Grounding, bonding, connectors and supports</x:v>
      </x:c>
      <x:c r="E99" s="2" t="str">
        <x:v>ea</x:v>
      </x:c>
      <x:c r="F99" s="15"/>
      <x:c r="G99" s="19" t="n">
        <x:v>0</x:v>
      </x:c>
      <x:c r="H99" s="15" t="str">
        <x:f>IF(ISNUMBER(F99),F99*G99,"")</x:f>
      </x:c>
      <x:c r="I99" s="15" t="str">
        <x:f>IF(ISNUMBER(F99),F99+H99,"")</x:f>
      </x:c>
      <x:c r="J99" s="20"/>
      <x:c r="K99" s="15" t="str">
        <x:f>IF(ISNUMBER(I99),IF(ISNUMBER(J99),ROUNDUP(I99/J99,0)*J99,""),"")</x:f>
      </x:c>
      <x:c r="L99" s="2" t="str">
        <x:v>UNRESOLVED</x:v>
      </x:c>
      <x:c r="M99" s="2" t="str">
        <x:v>RETAIL</x:v>
      </x:c>
      <x:c r="N99" s="2" t="str">
        <x:v>BLOCKED</x:v>
      </x:c>
      <x:c r="O99" s="22" t="str">
        <x:v>E1.0 p13; E1.2 p14; A1.3 p7</x:v>
      </x:c>
      <x:c r="P99" s="22" t="str">
        <x:v>Circuit schedule, routing and detailed symbol/box takeoff required.</x:v>
      </x:c>
      <x:c r="Q99" s="22" t="str">
        <x:v>Circuit-specific protection and fastening hardware</x:v>
      </x:c>
      <x:c r="R99" s="21"/>
      <x:c r="S99" s="21"/>
      <x:c r="T99" s="17" t="str">
        <x:f>IF(AND(ISNUMBER(K99),ISNUMBER(R99),OR(M99="RETAIL",M99="SPECIAL_ORDER")),K99*R99,"")</x:f>
      </x:c>
      <x:c r="U99" s="17" t="str">
        <x:f>IF(AND(ISNUMBER(K99),ISNUMBER(S99),OR(M99="RETAIL",M99="SPECIAL_ORDER")),K99*S99,"")</x:f>
      </x:c>
      <x:c r="V99" s="17" t="str">
        <x:f>IF(AND(ISNUMBER(T99),ISNUMBER(U99)),MIN(T99,U99),IF(ISNUMBER(T99),T99,IF(ISNUMBER(U99),U99,"")))</x:f>
      </x:c>
      <x:c r="W99" s="22" t="str">
        <x:v>Do not substitute NM-B cable or infer replacement of existing panel.</x:v>
      </x:c>
    </x:row>
    <x:row r="100" ht="55" customHeight="1">
      <x:c r="A100" s="12" t="str">
        <x:v>M094</x:v>
      </x:c>
      <x:c r="B100" s="12" t="str">
        <x:v>House</x:v>
      </x:c>
      <x:c r="C100" s="23" t="str">
        <x:v>Rough electrical</x:v>
      </x:c>
      <x:c r="D100" s="23" t="str">
        <x:v>Low-voltage cable and raceways</x:v>
      </x:c>
      <x:c r="E100" s="12" t="str">
        <x:v>LF</x:v>
      </x:c>
      <x:c r="F100" s="16"/>
      <x:c r="G100" s="19" t="n">
        <x:v>0.1</x:v>
      </x:c>
      <x:c r="H100" s="16" t="str">
        <x:f>IF(ISNUMBER(F100),F100*G100,"")</x:f>
      </x:c>
      <x:c r="I100" s="16" t="str">
        <x:f>IF(ISNUMBER(F100),F100+H100,"")</x:f>
      </x:c>
      <x:c r="J100" s="20"/>
      <x:c r="K100" s="16" t="str">
        <x:f>IF(ISNUMBER(I100),IF(ISNUMBER(J100),ROUNDUP(I100/J100,0)*J100,""),"")</x:f>
      </x:c>
      <x:c r="L100" s="12" t="str">
        <x:v>UNRESOLVED</x:v>
      </x:c>
      <x:c r="M100" s="12" t="str">
        <x:v>RETAIL</x:v>
      </x:c>
      <x:c r="N100" s="12" t="str">
        <x:v>BLOCKED</x:v>
      </x:c>
      <x:c r="O100" s="23" t="str">
        <x:v>E1.0 p13; E1.2 p14; A1.3 p7</x:v>
      </x:c>
      <x:c r="P100" s="23" t="str">
        <x:v>Circuit schedule, routing and detailed symbol/box takeoff required.</x:v>
      </x:c>
      <x:c r="Q100" s="23" t="str">
        <x:v>TV/data/doorbell system; owner capacity review</x:v>
      </x:c>
      <x:c r="R100" s="21"/>
      <x:c r="S100" s="21"/>
      <x:c r="T100" s="18" t="str">
        <x:f>IF(AND(ISNUMBER(K100),ISNUMBER(R100),OR(M100="RETAIL",M100="SPECIAL_ORDER")),K100*R100,"")</x:f>
      </x:c>
      <x:c r="U100" s="18" t="str">
        <x:f>IF(AND(ISNUMBER(K100),ISNUMBER(S100),OR(M100="RETAIL",M100="SPECIAL_ORDER")),K100*S100,"")</x:f>
      </x:c>
      <x:c r="V100" s="18" t="str">
        <x:f>IF(AND(ISNUMBER(T100),ISNUMBER(U100)),MIN(T100,U100),IF(ISNUMBER(T100),T100,IF(ISNUMBER(U100),U100,"")))</x:f>
      </x:c>
      <x:c r="W100" s="23" t="str">
        <x:v>Do not substitute NM-B cable or infer replacement of existing panel.</x:v>
      </x:c>
    </x:row>
    <x:row r="101" ht="55" customHeight="1">
      <x:c r="A101" s="2" t="str">
        <x:v>M095</x:v>
      </x:c>
      <x:c r="B101" s="2" t="str">
        <x:v>House</x:v>
      </x:c>
      <x:c r="C101" s="22" t="str">
        <x:v>Rough electrical</x:v>
      </x:c>
      <x:c r="D101" s="22" t="str">
        <x:v>A/C disconnect rough assemblies</x:v>
      </x:c>
      <x:c r="E101" s="2" t="str">
        <x:v>ea</x:v>
      </x:c>
      <x:c r="F101" s="15" t="n">
        <x:v>2</x:v>
      </x:c>
      <x:c r="G101" s="19" t="n">
        <x:v>0</x:v>
      </x:c>
      <x:c r="H101" s="15" t="n">
        <x:f>IF(ISNUMBER(F101),F101*G101,"")</x:f>
        <x:v>0</x:v>
      </x:c>
      <x:c r="I101" s="15" t="n">
        <x:f>IF(ISNUMBER(F101),F101+H101,"")</x:f>
        <x:v>2</x:v>
      </x:c>
      <x:c r="J101" s="20" t="n">
        <x:v>1</x:v>
      </x:c>
      <x:c r="K101" s="15" t="n">
        <x:f>IF(ISNUMBER(I101),IF(ISNUMBER(J101),ROUNDUP(I101/J101,0)*J101,""),"")</x:f>
        <x:v>2</x:v>
      </x:c>
      <x:c r="L101" s="2" t="str">
        <x:v>PLAN_EXACT</x:v>
      </x:c>
      <x:c r="M101" s="2" t="str">
        <x:v>RETAIL</x:v>
      </x:c>
      <x:c r="N101" s="2" t="str">
        <x:v>NEEDS_REVIEW</x:v>
      </x:c>
      <x:c r="O101" s="22" t="str">
        <x:v>E1.0/Floor 1 p13</x:v>
      </x:c>
      <x:c r="P101" s="22" t="str">
        <x:v>Two labeled A/C disconnects, AH1 and AH2.</x:v>
      </x:c>
      <x:c r="Q101" s="22" t="str">
        <x:v>220 V electrical disconnect locations</x:v>
      </x:c>
      <x:c r="R101" s="21"/>
      <x:c r="S101" s="21"/>
      <x:c r="T101" s="17" t="str">
        <x:f>IF(AND(ISNUMBER(K101),ISNUMBER(R101),OR(M101="RETAIL",M101="SPECIAL_ORDER")),K101*R101,"")</x:f>
      </x:c>
      <x:c r="U101" s="17" t="str">
        <x:f>IF(AND(ISNUMBER(K101),ISNUMBER(S101),OR(M101="RETAIL",M101="SPECIAL_ORDER")),K101*S101,"")</x:f>
      </x:c>
      <x:c r="V101" s="17" t="str">
        <x:f>IF(AND(ISNUMBER(T101),ISNUMBER(U101)),MIN(T101,U101),IF(ISNUMBER(T101),T101,IF(ISNUMBER(U101),U101,"")))</x:f>
      </x:c>
      <x:c r="W101" s="22" t="str">
        <x:v>Ampacity, enclosure and fusing require equipment coordination.</x:v>
      </x:c>
    </x:row>
    <x:row r="102" ht="55" customHeight="1">
      <x:c r="A102" s="12" t="str">
        <x:v>M096</x:v>
      </x:c>
      <x:c r="B102" s="12" t="str">
        <x:v>House</x:v>
      </x:c>
      <x:c r="C102" s="23" t="str">
        <x:v>Rough electrical</x:v>
      </x:c>
      <x:c r="D102" s="23" t="str">
        <x:v>Smoke detection rough locations</x:v>
      </x:c>
      <x:c r="E102" s="12" t="str">
        <x:v>ea</x:v>
      </x:c>
      <x:c r="F102" s="16" t="n">
        <x:v>7</x:v>
      </x:c>
      <x:c r="G102" s="19" t="n">
        <x:v>0</x:v>
      </x:c>
      <x:c r="H102" s="16" t="n">
        <x:f>IF(ISNUMBER(F102),F102*G102,"")</x:f>
        <x:v>0</x:v>
      </x:c>
      <x:c r="I102" s="16" t="n">
        <x:f>IF(ISNUMBER(F102),F102+H102,"")</x:f>
        <x:v>7</x:v>
      </x:c>
      <x:c r="J102" s="20" t="n">
        <x:v>1</x:v>
      </x:c>
      <x:c r="K102" s="16" t="n">
        <x:f>IF(ISNUMBER(I102),IF(ISNUMBER(J102),ROUNDUP(I102/J102,0)*J102,""),"")</x:f>
        <x:v>7</x:v>
      </x:c>
      <x:c r="L102" s="12" t="str">
        <x:v>PLAN_EXACT</x:v>
      </x:c>
      <x:c r="M102" s="12" t="str">
        <x:v>RETAIL</x:v>
      </x:c>
      <x:c r="N102" s="12" t="str">
        <x:v>NEEDS_REVIEW</x:v>
      </x:c>
      <x:c r="O102" s="23" t="str">
        <x:v>E1.0 p13; E1.2 p14</x:v>
      </x:c>
      <x:c r="P102" s="23" t="str">
        <x:v>Basement 1 + Floor 1 1 + Floor 2 5; legends excluded.</x:v>
      </x:c>
      <x:c r="Q102" s="23" t="str">
        <x:v>7 smoke symbols; hardwire rough provision only</x:v>
      </x:c>
      <x:c r="R102" s="21"/>
      <x:c r="S102" s="21"/>
      <x:c r="T102" s="18" t="str">
        <x:f>IF(AND(ISNUMBER(K102),ISNUMBER(R102),OR(M102="RETAIL",M102="SPECIAL_ORDER")),K102*R102,"")</x:f>
      </x:c>
      <x:c r="U102" s="18" t="str">
        <x:f>IF(AND(ISNUMBER(K102),ISNUMBER(S102),OR(M102="RETAIL",M102="SPECIAL_ORDER")),K102*S102,"")</x:f>
      </x:c>
      <x:c r="V102" s="18" t="str">
        <x:f>IF(AND(ISNUMBER(T102),ISNUMBER(U102)),MIN(T102,U102),IF(ISNUMBER(T102),T102,IF(ISNUMBER(U102),U102,"")))</x:f>
      </x:c>
      <x:c r="W102" s="23" t="str">
        <x:v>Coordinate devices/boxes with adjacent CO symbols; devices excluded at trim.</x:v>
      </x:c>
    </x:row>
    <x:row r="103" ht="55" customHeight="1">
      <x:c r="A103" s="2" t="str">
        <x:v>M097</x:v>
      </x:c>
      <x:c r="B103" s="2" t="str">
        <x:v>House</x:v>
      </x:c>
      <x:c r="C103" s="22" t="str">
        <x:v>Rough electrical</x:v>
      </x:c>
      <x:c r="D103" s="22" t="str">
        <x:v>CO detection rough locations</x:v>
      </x:c>
      <x:c r="E103" s="2" t="str">
        <x:v>ea</x:v>
      </x:c>
      <x:c r="F103" s="15" t="n">
        <x:v>3</x:v>
      </x:c>
      <x:c r="G103" s="19" t="n">
        <x:v>0</x:v>
      </x:c>
      <x:c r="H103" s="15" t="n">
        <x:f>IF(ISNUMBER(F103),F103*G103,"")</x:f>
        <x:v>0</x:v>
      </x:c>
      <x:c r="I103" s="15" t="n">
        <x:f>IF(ISNUMBER(F103),F103+H103,"")</x:f>
        <x:v>3</x:v>
      </x:c>
      <x:c r="J103" s="20" t="n">
        <x:v>1</x:v>
      </x:c>
      <x:c r="K103" s="15" t="n">
        <x:f>IF(ISNUMBER(I103),IF(ISNUMBER(J103),ROUNDUP(I103/J103,0)*J103,""),"")</x:f>
        <x:v>3</x:v>
      </x:c>
      <x:c r="L103" s="2" t="str">
        <x:v>PLAN_EXACT</x:v>
      </x:c>
      <x:c r="M103" s="2" t="str">
        <x:v>RETAIL</x:v>
      </x:c>
      <x:c r="N103" s="2" t="str">
        <x:v>NEEDS_REVIEW</x:v>
      </x:c>
      <x:c r="O103" s="22" t="str">
        <x:v>E1.0 p13; E1.2 p14</x:v>
      </x:c>
      <x:c r="P103" s="22" t="str">
        <x:v>One CO symbol per level; legends excluded.</x:v>
      </x:c>
      <x:c r="Q103" s="22" t="str">
        <x:v>3 CO symbols; hardwire rough provision only</x:v>
      </x:c>
      <x:c r="R103" s="21"/>
      <x:c r="S103" s="21"/>
      <x:c r="T103" s="17" t="str">
        <x:f>IF(AND(ISNUMBER(K103),ISNUMBER(R103),OR(M103="RETAIL",M103="SPECIAL_ORDER")),K103*R103,"")</x:f>
      </x:c>
      <x:c r="U103" s="17" t="str">
        <x:f>IF(AND(ISNUMBER(K103),ISNUMBER(S103),OR(M103="RETAIL",M103="SPECIAL_ORDER")),K103*S103,"")</x:f>
      </x:c>
      <x:c r="V103" s="17" t="str">
        <x:f>IF(AND(ISNUMBER(T103),ISNUMBER(U103)),MIN(T103,U103),IF(ISNUMBER(T103),T103,IF(ISNUMBER(U103),U103,"")))</x:f>
      </x:c>
      <x:c r="W103" s="22" t="str">
        <x:v>May share combination-device location after designer confirmation.</x:v>
      </x:c>
    </x:row>
    <x:row r="104" ht="55" customHeight="1">
      <x:c r="A104" s="12" t="str">
        <x:v>M098</x:v>
      </x:c>
      <x:c r="B104" s="12" t="str">
        <x:v>House</x:v>
      </x:c>
      <x:c r="C104" s="23" t="str">
        <x:v>Rough electrical</x:v>
      </x:c>
      <x:c r="D104" s="23" t="str">
        <x:v>TV outlet rough locations</x:v>
      </x:c>
      <x:c r="E104" s="12" t="str">
        <x:v>ea</x:v>
      </x:c>
      <x:c r="F104" s="16" t="n">
        <x:v>7</x:v>
      </x:c>
      <x:c r="G104" s="19" t="n">
        <x:v>0</x:v>
      </x:c>
      <x:c r="H104" s="16" t="n">
        <x:f>IF(ISNUMBER(F104),F104*G104,"")</x:f>
        <x:v>0</x:v>
      </x:c>
      <x:c r="I104" s="16" t="n">
        <x:f>IF(ISNUMBER(F104),F104+H104,"")</x:f>
        <x:v>7</x:v>
      </x:c>
      <x:c r="J104" s="20" t="n">
        <x:v>1</x:v>
      </x:c>
      <x:c r="K104" s="16" t="n">
        <x:f>IF(ISNUMBER(I104),IF(ISNUMBER(J104),ROUNDUP(I104/J104,0)*J104,""),"")</x:f>
        <x:v>7</x:v>
      </x:c>
      <x:c r="L104" s="12" t="str">
        <x:v>PLAN_EXACT</x:v>
      </x:c>
      <x:c r="M104" s="12" t="str">
        <x:v>RETAIL</x:v>
      </x:c>
      <x:c r="N104" s="12" t="str">
        <x:v>NEEDS_REVIEW</x:v>
      </x:c>
      <x:c r="O104" s="23" t="str">
        <x:v>E1.0 p13; E1.2 p14</x:v>
      </x:c>
      <x:c r="P104" s="23" t="str">
        <x:v>Four on E1.0 + three on E1.2; legend tags excluded.</x:v>
      </x:c>
      <x:c r="Q104" s="23" t="str">
        <x:v>Seven TV-tagged outlets; cable lengths not established</x:v>
      </x:c>
      <x:c r="R104" s="21"/>
      <x:c r="S104" s="21"/>
      <x:c r="T104" s="18" t="str">
        <x:f>IF(AND(ISNUMBER(K104),ISNUMBER(R104),OR(M104="RETAIL",M104="SPECIAL_ORDER")),K104*R104,"")</x:f>
      </x:c>
      <x:c r="U104" s="18" t="str">
        <x:f>IF(AND(ISNUMBER(K104),ISNUMBER(S104),OR(M104="RETAIL",M104="SPECIAL_ORDER")),K104*S104,"")</x:f>
      </x:c>
      <x:c r="V104" s="18" t="str">
        <x:f>IF(AND(ISNUMBER(T104),ISNUMBER(U104)),MIN(T104,U104),IF(ISNUMBER(T104),T104,IF(ISNUMBER(U104),U104,"")))</x:f>
      </x:c>
      <x:c r="W104" s="23" t="str">
        <x:v>Wall boxes/raceways to match final low-voltage system.</x:v>
      </x:c>
    </x:row>
    <x:row r="105" ht="55" customHeight="1">
      <x:c r="A105" s="2" t="str">
        <x:v>M099</x:v>
      </x:c>
      <x:c r="B105" s="2" t="str">
        <x:v>House</x:v>
      </x:c>
      <x:c r="C105" s="22" t="str">
        <x:v>Rough HVAC</x:v>
      </x:c>
      <x:c r="D105" s="22" t="str">
        <x:v>Equipment F-1</x:v>
      </x:c>
      <x:c r="E105" s="2" t="str">
        <x:v>ea</x:v>
      </x:c>
      <x:c r="F105" s="15" t="n">
        <x:v>1</x:v>
      </x:c>
      <x:c r="G105" s="19" t="n">
        <x:v>0</x:v>
      </x:c>
      <x:c r="H105" s="15" t="n">
        <x:f>IF(ISNUMBER(F105),F105*G105,"")</x:f>
        <x:v>0</x:v>
      </x:c>
      <x:c r="I105" s="15" t="n">
        <x:f>IF(ISNUMBER(F105),F105+H105,"")</x:f>
        <x:v>1</x:v>
      </x:c>
      <x:c r="J105" s="20" t="n">
        <x:v>1</x:v>
      </x:c>
      <x:c r="K105" s="15" t="n">
        <x:f>IF(ISNUMBER(I105),IF(ISNUMBER(J105),ROUNDUP(I105/J105,0)*J105,""),"")</x:f>
        <x:v>1</x:v>
      </x:c>
      <x:c r="L105" s="2" t="str">
        <x:v>PLAN_EXACT</x:v>
      </x:c>
      <x:c r="M105" s="2" t="str">
        <x:v>SUPPLIER_QUOTE</x:v>
      </x:c>
      <x:c r="N105" s="2" t="str">
        <x:v>NEEDS_REVIEW</x:v>
      </x:c>
      <x:c r="O105" s="22" t="str">
        <x:v>M2.0 schedules p16; M1.0 p15</x:v>
      </x:c>
      <x:c r="P105" s="22" t="str">
        <x:v>One scheduled unit with unique tag.</x:v>
      </x:c>
      <x:c r="Q105" s="22" t="str">
        <x:v>Carrier 59TN6A-120-22; 120,000 input /117,000 output BTU/h</x:v>
      </x:c>
      <x:c r="R105" s="21"/>
      <x:c r="S105" s="21"/>
      <x:c r="T105" s="17" t="str">
        <x:f>IF(AND(ISNUMBER(K105),ISNUMBER(R105),OR(M105="RETAIL",M105="SPECIAL_ORDER")),K105*R105,"")</x:f>
      </x:c>
      <x:c r="U105" s="17" t="str">
        <x:f>IF(AND(ISNUMBER(K105),ISNUMBER(S105),OR(M105="RETAIL",M105="SPECIAL_ORDER")),K105*S105,"")</x:f>
      </x:c>
      <x:c r="V105" s="17" t="str">
        <x:f>IF(AND(ISNUMBER(T105),ISNUMBER(U105)),MIN(T105,U105),IF(ISNUMBER(T105),T105,IF(ISNUMBER(U105),U105,"")))</x:f>
      </x:c>
      <x:c r="W105" s="22" t="str">
        <x:v>Quoted as design-specified equipment; pre-close delivery timing and model suitability to confirm.</x:v>
      </x:c>
    </x:row>
    <x:row r="106" ht="55" customHeight="1">
      <x:c r="A106" s="12" t="str">
        <x:v>M100</x:v>
      </x:c>
      <x:c r="B106" s="12" t="str">
        <x:v>House</x:v>
      </x:c>
      <x:c r="C106" s="23" t="str">
        <x:v>Rough HVAC</x:v>
      </x:c>
      <x:c r="D106" s="23" t="str">
        <x:v>Equipment F-2</x:v>
      </x:c>
      <x:c r="E106" s="12" t="str">
        <x:v>ea</x:v>
      </x:c>
      <x:c r="F106" s="16" t="n">
        <x:v>1</x:v>
      </x:c>
      <x:c r="G106" s="19" t="n">
        <x:v>0</x:v>
      </x:c>
      <x:c r="H106" s="16" t="n">
        <x:f>IF(ISNUMBER(F106),F106*G106,"")</x:f>
        <x:v>0</x:v>
      </x:c>
      <x:c r="I106" s="16" t="n">
        <x:f>IF(ISNUMBER(F106),F106+H106,"")</x:f>
        <x:v>1</x:v>
      </x:c>
      <x:c r="J106" s="20" t="n">
        <x:v>1</x:v>
      </x:c>
      <x:c r="K106" s="16" t="n">
        <x:f>IF(ISNUMBER(I106),IF(ISNUMBER(J106),ROUNDUP(I106/J106,0)*J106,""),"")</x:f>
        <x:v>1</x:v>
      </x:c>
      <x:c r="L106" s="12" t="str">
        <x:v>PLAN_EXACT</x:v>
      </x:c>
      <x:c r="M106" s="12" t="str">
        <x:v>SUPPLIER_QUOTE</x:v>
      </x:c>
      <x:c r="N106" s="12" t="str">
        <x:v>NEEDS_REVIEW</x:v>
      </x:c>
      <x:c r="O106" s="23" t="str">
        <x:v>M2.0 schedules p16; M1.0 p15</x:v>
      </x:c>
      <x:c r="P106" s="23" t="str">
        <x:v>One scheduled unit with unique tag.</x:v>
      </x:c>
      <x:c r="Q106" s="23" t="str">
        <x:v>Carrier 59SP5A080E21; 80,000 input /78,000 output BTU/h</x:v>
      </x:c>
      <x:c r="R106" s="21"/>
      <x:c r="S106" s="21"/>
      <x:c r="T106" s="18" t="str">
        <x:f>IF(AND(ISNUMBER(K106),ISNUMBER(R106),OR(M106="RETAIL",M106="SPECIAL_ORDER")),K106*R106,"")</x:f>
      </x:c>
      <x:c r="U106" s="18" t="str">
        <x:f>IF(AND(ISNUMBER(K106),ISNUMBER(S106),OR(M106="RETAIL",M106="SPECIAL_ORDER")),K106*S106,"")</x:f>
      </x:c>
      <x:c r="V106" s="18" t="str">
        <x:f>IF(AND(ISNUMBER(T106),ISNUMBER(U106)),MIN(T106,U106),IF(ISNUMBER(T106),T106,IF(ISNUMBER(U106),U106,"")))</x:f>
      </x:c>
      <x:c r="W106" s="23" t="str">
        <x:v>Quoted as design-specified equipment; pre-close delivery timing and model suitability to confirm.</x:v>
      </x:c>
    </x:row>
    <x:row r="107" ht="55" customHeight="1">
      <x:c r="A107" s="2" t="str">
        <x:v>M101</x:v>
      </x:c>
      <x:c r="B107" s="2" t="str">
        <x:v>House</x:v>
      </x:c>
      <x:c r="C107" s="22" t="str">
        <x:v>Rough HVAC</x:v>
      </x:c>
      <x:c r="D107" s="22" t="str">
        <x:v>Equipment AHU-1</x:v>
      </x:c>
      <x:c r="E107" s="2" t="str">
        <x:v>ea</x:v>
      </x:c>
      <x:c r="F107" s="15" t="n">
        <x:v>1</x:v>
      </x:c>
      <x:c r="G107" s="19" t="n">
        <x:v>0</x:v>
      </x:c>
      <x:c r="H107" s="15" t="n">
        <x:f>IF(ISNUMBER(F107),F107*G107,"")</x:f>
        <x:v>0</x:v>
      </x:c>
      <x:c r="I107" s="15" t="n">
        <x:f>IF(ISNUMBER(F107),F107+H107,"")</x:f>
        <x:v>1</x:v>
      </x:c>
      <x:c r="J107" s="20" t="n">
        <x:v>1</x:v>
      </x:c>
      <x:c r="K107" s="15" t="n">
        <x:f>IF(ISNUMBER(I107),IF(ISNUMBER(J107),ROUNDUP(I107/J107,0)*J107,""),"")</x:f>
        <x:v>1</x:v>
      </x:c>
      <x:c r="L107" s="2" t="str">
        <x:v>PLAN_EXACT</x:v>
      </x:c>
      <x:c r="M107" s="2" t="str">
        <x:v>SUPPLIER_QUOTE</x:v>
      </x:c>
      <x:c r="N107" s="2" t="str">
        <x:v>NEEDS_REVIEW</x:v>
      </x:c>
      <x:c r="O107" s="22" t="str">
        <x:v>M2.0 schedules p16; M1.0 p15</x:v>
      </x:c>
      <x:c r="P107" s="22" t="str">
        <x:v>One scheduled unit with unique tag.</x:v>
      </x:c>
      <x:c r="Q107" s="22" t="str">
        <x:v>Carrier Infinity 17 24ANB7; 2.5 ton</x:v>
      </x:c>
      <x:c r="R107" s="21"/>
      <x:c r="S107" s="21"/>
      <x:c r="T107" s="17" t="str">
        <x:f>IF(AND(ISNUMBER(K107),ISNUMBER(R107),OR(M107="RETAIL",M107="SPECIAL_ORDER")),K107*R107,"")</x:f>
      </x:c>
      <x:c r="U107" s="17" t="str">
        <x:f>IF(AND(ISNUMBER(K107),ISNUMBER(S107),OR(M107="RETAIL",M107="SPECIAL_ORDER")),K107*S107,"")</x:f>
      </x:c>
      <x:c r="V107" s="17" t="str">
        <x:f>IF(AND(ISNUMBER(T107),ISNUMBER(U107)),MIN(T107,U107),IF(ISNUMBER(T107),T107,IF(ISNUMBER(U107),U107,"")))</x:f>
      </x:c>
      <x:c r="W107" s="22" t="str">
        <x:v>Quoted as design-specified equipment; pre-close delivery timing and model suitability to confirm.</x:v>
      </x:c>
    </x:row>
    <x:row r="108" ht="55" customHeight="1">
      <x:c r="A108" s="12" t="str">
        <x:v>M102</x:v>
      </x:c>
      <x:c r="B108" s="12" t="str">
        <x:v>House</x:v>
      </x:c>
      <x:c r="C108" s="23" t="str">
        <x:v>Rough HVAC</x:v>
      </x:c>
      <x:c r="D108" s="23" t="str">
        <x:v>Equipment AHU-2</x:v>
      </x:c>
      <x:c r="E108" s="12" t="str">
        <x:v>ea</x:v>
      </x:c>
      <x:c r="F108" s="16" t="n">
        <x:v>1</x:v>
      </x:c>
      <x:c r="G108" s="19" t="n">
        <x:v>0</x:v>
      </x:c>
      <x:c r="H108" s="16" t="n">
        <x:f>IF(ISNUMBER(F108),F108*G108,"")</x:f>
        <x:v>0</x:v>
      </x:c>
      <x:c r="I108" s="16" t="n">
        <x:f>IF(ISNUMBER(F108),F108+H108,"")</x:f>
        <x:v>1</x:v>
      </x:c>
      <x:c r="J108" s="20" t="n">
        <x:v>1</x:v>
      </x:c>
      <x:c r="K108" s="16" t="n">
        <x:f>IF(ISNUMBER(I108),IF(ISNUMBER(J108),ROUNDUP(I108/J108,0)*J108,""),"")</x:f>
        <x:v>1</x:v>
      </x:c>
      <x:c r="L108" s="12" t="str">
        <x:v>PLAN_EXACT</x:v>
      </x:c>
      <x:c r="M108" s="12" t="str">
        <x:v>SUPPLIER_QUOTE</x:v>
      </x:c>
      <x:c r="N108" s="12" t="str">
        <x:v>NEEDS_REVIEW</x:v>
      </x:c>
      <x:c r="O108" s="23" t="str">
        <x:v>M2.0 schedules p16; M1.0 p15</x:v>
      </x:c>
      <x:c r="P108" s="23" t="str">
        <x:v>One scheduled unit with unique tag.</x:v>
      </x:c>
      <x:c r="Q108" s="23" t="str">
        <x:v>Carrier Infinity 17 24ANB7; 3 ton</x:v>
      </x:c>
      <x:c r="R108" s="21"/>
      <x:c r="S108" s="21"/>
      <x:c r="T108" s="18" t="str">
        <x:f>IF(AND(ISNUMBER(K108),ISNUMBER(R108),OR(M108="RETAIL",M108="SPECIAL_ORDER")),K108*R108,"")</x:f>
      </x:c>
      <x:c r="U108" s="18" t="str">
        <x:f>IF(AND(ISNUMBER(K108),ISNUMBER(S108),OR(M108="RETAIL",M108="SPECIAL_ORDER")),K108*S108,"")</x:f>
      </x:c>
      <x:c r="V108" s="18" t="str">
        <x:f>IF(AND(ISNUMBER(T108),ISNUMBER(U108)),MIN(T108,U108),IF(ISNUMBER(T108),T108,IF(ISNUMBER(U108),U108,"")))</x:f>
      </x:c>
      <x:c r="W108" s="23" t="str">
        <x:v>Quoted as design-specified equipment; pre-close delivery timing and model suitability to confirm.</x:v>
      </x:c>
    </x:row>
    <x:row r="109" ht="55" customHeight="1">
      <x:c r="A109" s="2" t="str">
        <x:v>M103</x:v>
      </x:c>
      <x:c r="B109" s="2" t="str">
        <x:v>House</x:v>
      </x:c>
      <x:c r="C109" s="22" t="str">
        <x:v>Rough HVAC</x:v>
      </x:c>
      <x:c r="D109" s="22" t="str">
        <x:v>Bath exhaust rough fan housings</x:v>
      </x:c>
      <x:c r="E109" s="2" t="str">
        <x:v>ea</x:v>
      </x:c>
      <x:c r="F109" s="15" t="n">
        <x:v>5</x:v>
      </x:c>
      <x:c r="G109" s="19" t="n">
        <x:v>0</x:v>
      </x:c>
      <x:c r="H109" s="15" t="n">
        <x:f>IF(ISNUMBER(F109),F109*G109,"")</x:f>
        <x:v>0</x:v>
      </x:c>
      <x:c r="I109" s="15" t="n">
        <x:f>IF(ISNUMBER(F109),F109+H109,"")</x:f>
        <x:v>5</x:v>
      </x:c>
      <x:c r="J109" s="20" t="n">
        <x:v>1</x:v>
      </x:c>
      <x:c r="K109" s="15" t="n">
        <x:f>IF(ISNUMBER(I109),IF(ISNUMBER(J109),ROUNDUP(I109/J109,0)*J109,""),"")</x:f>
        <x:v>5</x:v>
      </x:c>
      <x:c r="L109" s="2" t="str">
        <x:v>PLAN_EXACT</x:v>
      </x:c>
      <x:c r="M109" s="2" t="str">
        <x:v>SPECIAL_ORDER</x:v>
      </x:c>
      <x:c r="N109" s="2" t="str">
        <x:v>NEEDS_REVIEW</x:v>
      </x:c>
      <x:c r="O109" s="22" t="str">
        <x:v>M1.0 p15; M2.0 p16</x:v>
      </x:c>
      <x:c r="P109" s="22" t="str">
        <x:v>Basement 1 + Floor 1 1 + Floor 2 3; schedule is a type, not an additional fan.</x:v>
      </x:c>
      <x:c r="Q109" s="22" t="str">
        <x:v>TE-1: Broan QTXE110S, 110 CFM</x:v>
      </x:c>
      <x:c r="R109" s="21"/>
      <x:c r="S109" s="21"/>
      <x:c r="T109" s="17" t="str">
        <x:f>IF(AND(ISNUMBER(K109),ISNUMBER(R109),OR(M109="RETAIL",M109="SPECIAL_ORDER")),K109*R109,"")</x:f>
      </x:c>
      <x:c r="U109" s="17" t="str">
        <x:f>IF(AND(ISNUMBER(K109),ISNUMBER(S109),OR(M109="RETAIL",M109="SPECIAL_ORDER")),K109*S109,"")</x:f>
      </x:c>
      <x:c r="V109" s="17" t="str">
        <x:f>IF(AND(ISNUMBER(T109),ISNUMBER(U109)),MIN(T109,U109),IF(ISNUMBER(T109),T109,IF(ISNUMBER(U109),U109,"")))</x:f>
      </x:c>
      <x:c r="W109" s="22" t="str">
        <x:v>Fan trim excluded; quote compatible pre-close rough housing.</x:v>
      </x:c>
    </x:row>
    <x:row r="110" ht="55" customHeight="1">
      <x:c r="A110" s="12" t="str">
        <x:v>M104</x:v>
      </x:c>
      <x:c r="B110" s="12" t="str">
        <x:v>House</x:v>
      </x:c>
      <x:c r="C110" s="23" t="str">
        <x:v>Rough HVAC</x:v>
      </x:c>
      <x:c r="D110" s="23" t="str">
        <x:v>Kitchen exhaust rough provision</x:v>
      </x:c>
      <x:c r="E110" s="12" t="str">
        <x:v>ea</x:v>
      </x:c>
      <x:c r="F110" s="16" t="n">
        <x:v>1</x:v>
      </x:c>
      <x:c r="G110" s="19" t="n">
        <x:v>0</x:v>
      </x:c>
      <x:c r="H110" s="16" t="n">
        <x:f>IF(ISNUMBER(F110),F110*G110,"")</x:f>
        <x:v>0</x:v>
      </x:c>
      <x:c r="I110" s="16" t="n">
        <x:f>IF(ISNUMBER(F110),F110+H110,"")</x:f>
        <x:v>1</x:v>
      </x:c>
      <x:c r="J110" s="20"/>
      <x:c r="K110" s="16" t="str">
        <x:f>IF(ISNUMBER(I110),IF(ISNUMBER(J110),ROUNDUP(I110/J110,0)*J110,""),"")</x:f>
      </x:c>
      <x:c r="L110" s="12" t="str">
        <x:v>PLAN_EXACT</x:v>
      </x:c>
      <x:c r="M110" s="12" t="str">
        <x:v>SUPPLIER_QUOTE</x:v>
      </x:c>
      <x:c r="N110" s="12" t="str">
        <x:v>NEEDS_REVIEW</x:v>
      </x:c>
      <x:c r="O110" s="23" t="str">
        <x:v>M1.0 p15; M2.0 p16</x:v>
      </x:c>
      <x:c r="P110" s="23" t="str">
        <x:v>One kitchen exhaust location.</x:v>
      </x:c>
      <x:c r="Q110" s="23" t="str">
        <x:v>KE-1: Broan Glacier BCDJ130SS, scheduled 600 CFM</x:v>
      </x:c>
      <x:c r="R110" s="21"/>
      <x:c r="S110" s="21"/>
      <x:c r="T110" s="18" t="str">
        <x:f>IF(AND(ISNUMBER(K110),ISNUMBER(R110),OR(M110="RETAIL",M110="SPECIAL_ORDER")),K110*R110,"")</x:f>
      </x:c>
      <x:c r="U110" s="18" t="str">
        <x:f>IF(AND(ISNUMBER(K110),ISNUMBER(S110),OR(M110="RETAIL",M110="SPECIAL_ORDER")),K110*S110,"")</x:f>
      </x:c>
      <x:c r="V110" s="18" t="str">
        <x:f>IF(AND(ISNUMBER(T110),ISNUMBER(U110)),MIN(T110,U110),IF(ISNUMBER(T110),T110,IF(ISNUMBER(U110),U110,"")))</x:f>
      </x:c>
      <x:c r="W110" s="23" t="str">
        <x:v>Hood is post-drywall; only rough duct/termination/backing included. Makeup-air design not resolved.</x:v>
      </x:c>
    </x:row>
    <x:row r="111" ht="55" customHeight="1">
      <x:c r="A111" s="2" t="str">
        <x:v>M105</x:v>
      </x:c>
      <x:c r="B111" s="2" t="str">
        <x:v>House</x:v>
      </x:c>
      <x:c r="C111" s="22" t="str">
        <x:v>Rough HVAC</x:v>
      </x:c>
      <x:c r="D111" s="22" t="str">
        <x:v>8x4 floor supply boots</x:v>
      </x:c>
      <x:c r="E111" s="2" t="str">
        <x:v>ea</x:v>
      </x:c>
      <x:c r="F111" s="15" t="n">
        <x:v>14</x:v>
      </x:c>
      <x:c r="G111" s="19" t="n">
        <x:v>0</x:v>
      </x:c>
      <x:c r="H111" s="15" t="n">
        <x:f>IF(ISNUMBER(F111),F111*G111,"")</x:f>
        <x:v>0</x:v>
      </x:c>
      <x:c r="I111" s="15" t="n">
        <x:f>IF(ISNUMBER(F111),F111+H111,"")</x:f>
        <x:v>14</x:v>
      </x:c>
      <x:c r="J111" s="20" t="n">
        <x:v>1</x:v>
      </x:c>
      <x:c r="K111" s="15" t="n">
        <x:f>IF(ISNUMBER(I111),IF(ISNUMBER(J111),ROUNDUP(I111/J111,0)*J111,""),"")</x:f>
        <x:v>14</x:v>
      </x:c>
      <x:c r="L111" s="2" t="str">
        <x:v>PLAN_EXACT</x:v>
      </x:c>
      <x:c r="M111" s="2" t="str">
        <x:v>RETAIL</x:v>
      </x:c>
      <x:c r="N111" s="2" t="str">
        <x:v>NEEDS_REVIEW</x:v>
      </x:c>
      <x:c r="O111" s="22" t="str">
        <x:v>M1.0 p15</x:v>
      </x:c>
      <x:c r="P111" s="22" t="str">
        <x:v>Count distinct S.A./R.A. terminal labels on three floor plans.</x:v>
      </x:c>
      <x:c r="Q111" s="22" t="str">
        <x:v>Dimensions in inches; rough boots/boxes only, finish register excluded</x:v>
      </x:c>
      <x:c r="R111" s="21"/>
      <x:c r="S111" s="21"/>
      <x:c r="T111" s="17" t="str">
        <x:f>IF(AND(ISNUMBER(K111),ISNUMBER(R111),OR(M111="RETAIL",M111="SPECIAL_ORDER")),K111*R111,"")</x:f>
      </x:c>
      <x:c r="U111" s="17" t="str">
        <x:f>IF(AND(ISNUMBER(K111),ISNUMBER(S111),OR(M111="RETAIL",M111="SPECIAL_ORDER")),K111*S111,"")</x:f>
      </x:c>
      <x:c r="V111" s="17" t="str">
        <x:f>IF(AND(ISNUMBER(T111),ISNUMBER(U111)),MIN(T111,U111),IF(ISNUMBER(T111),T111,IF(ISNUMBER(U111),U111,"")))</x:f>
      </x:c>
      <x:c r="W111" s="22" t="str">
        <x:v>Collar sizes and transition configuration require sheet-metal detail review.</x:v>
      </x:c>
    </x:row>
    <x:row r="112" ht="55" customHeight="1">
      <x:c r="A112" s="12" t="str">
        <x:v>M106</x:v>
      </x:c>
      <x:c r="B112" s="12" t="str">
        <x:v>House</x:v>
      </x:c>
      <x:c r="C112" s="23" t="str">
        <x:v>Rough HVAC</x:v>
      </x:c>
      <x:c r="D112" s="23" t="str">
        <x:v>8x4 wall supply boxes</x:v>
      </x:c>
      <x:c r="E112" s="12" t="str">
        <x:v>ea</x:v>
      </x:c>
      <x:c r="F112" s="16" t="n">
        <x:v>6</x:v>
      </x:c>
      <x:c r="G112" s="19" t="n">
        <x:v>0</x:v>
      </x:c>
      <x:c r="H112" s="16" t="n">
        <x:f>IF(ISNUMBER(F112),F112*G112,"")</x:f>
        <x:v>0</x:v>
      </x:c>
      <x:c r="I112" s="16" t="n">
        <x:f>IF(ISNUMBER(F112),F112+H112,"")</x:f>
        <x:v>6</x:v>
      </x:c>
      <x:c r="J112" s="20" t="n">
        <x:v>1</x:v>
      </x:c>
      <x:c r="K112" s="16" t="n">
        <x:f>IF(ISNUMBER(I112),IF(ISNUMBER(J112),ROUNDUP(I112/J112,0)*J112,""),"")</x:f>
        <x:v>6</x:v>
      </x:c>
      <x:c r="L112" s="12" t="str">
        <x:v>PLAN_EXACT</x:v>
      </x:c>
      <x:c r="M112" s="12" t="str">
        <x:v>RETAIL</x:v>
      </x:c>
      <x:c r="N112" s="12" t="str">
        <x:v>NEEDS_REVIEW</x:v>
      </x:c>
      <x:c r="O112" s="23" t="str">
        <x:v>M1.0 p15</x:v>
      </x:c>
      <x:c r="P112" s="23" t="str">
        <x:v>Count distinct S.A./R.A. terminal labels on three floor plans.</x:v>
      </x:c>
      <x:c r="Q112" s="23" t="str">
        <x:v>Dimensions in inches; rough boots/boxes only, finish register excluded</x:v>
      </x:c>
      <x:c r="R112" s="21"/>
      <x:c r="S112" s="21"/>
      <x:c r="T112" s="18" t="str">
        <x:f>IF(AND(ISNUMBER(K112),ISNUMBER(R112),OR(M112="RETAIL",M112="SPECIAL_ORDER")),K112*R112,"")</x:f>
      </x:c>
      <x:c r="U112" s="18" t="str">
        <x:f>IF(AND(ISNUMBER(K112),ISNUMBER(S112),OR(M112="RETAIL",M112="SPECIAL_ORDER")),K112*S112,"")</x:f>
      </x:c>
      <x:c r="V112" s="18" t="str">
        <x:f>IF(AND(ISNUMBER(T112),ISNUMBER(U112)),MIN(T112,U112),IF(ISNUMBER(T112),T112,IF(ISNUMBER(U112),U112,"")))</x:f>
      </x:c>
      <x:c r="W112" s="23" t="str">
        <x:v>Collar sizes and transition configuration require sheet-metal detail review.</x:v>
      </x:c>
    </x:row>
    <x:row r="113" ht="55" customHeight="1">
      <x:c r="A113" s="2" t="str">
        <x:v>M107</x:v>
      </x:c>
      <x:c r="B113" s="2" t="str">
        <x:v>House</x:v>
      </x:c>
      <x:c r="C113" s="22" t="str">
        <x:v>Rough HVAC</x:v>
      </x:c>
      <x:c r="D113" s="22" t="str">
        <x:v>8x6 ceiling supply boxes</x:v>
      </x:c>
      <x:c r="E113" s="2" t="str">
        <x:v>ea</x:v>
      </x:c>
      <x:c r="F113" s="15" t="n">
        <x:v>6</x:v>
      </x:c>
      <x:c r="G113" s="19" t="n">
        <x:v>0</x:v>
      </x:c>
      <x:c r="H113" s="15" t="n">
        <x:f>IF(ISNUMBER(F113),F113*G113,"")</x:f>
        <x:v>0</x:v>
      </x:c>
      <x:c r="I113" s="15" t="n">
        <x:f>IF(ISNUMBER(F113),F113+H113,"")</x:f>
        <x:v>6</x:v>
      </x:c>
      <x:c r="J113" s="20" t="n">
        <x:v>1</x:v>
      </x:c>
      <x:c r="K113" s="15" t="n">
        <x:f>IF(ISNUMBER(I113),IF(ISNUMBER(J113),ROUNDUP(I113/J113,0)*J113,""),"")</x:f>
        <x:v>6</x:v>
      </x:c>
      <x:c r="L113" s="2" t="str">
        <x:v>PLAN_EXACT</x:v>
      </x:c>
      <x:c r="M113" s="2" t="str">
        <x:v>RETAIL</x:v>
      </x:c>
      <x:c r="N113" s="2" t="str">
        <x:v>NEEDS_REVIEW</x:v>
      </x:c>
      <x:c r="O113" s="22" t="str">
        <x:v>M1.0 p15</x:v>
      </x:c>
      <x:c r="P113" s="22" t="str">
        <x:v>Count distinct S.A./R.A. terminal labels on three floor plans.</x:v>
      </x:c>
      <x:c r="Q113" s="22" t="str">
        <x:v>Dimensions in inches; rough boots/boxes only, finish register excluded</x:v>
      </x:c>
      <x:c r="R113" s="21"/>
      <x:c r="S113" s="21"/>
      <x:c r="T113" s="17" t="str">
        <x:f>IF(AND(ISNUMBER(K113),ISNUMBER(R113),OR(M113="RETAIL",M113="SPECIAL_ORDER")),K113*R113,"")</x:f>
      </x:c>
      <x:c r="U113" s="17" t="str">
        <x:f>IF(AND(ISNUMBER(K113),ISNUMBER(S113),OR(M113="RETAIL",M113="SPECIAL_ORDER")),K113*S113,"")</x:f>
      </x:c>
      <x:c r="V113" s="17" t="str">
        <x:f>IF(AND(ISNUMBER(T113),ISNUMBER(U113)),MIN(T113,U113),IF(ISNUMBER(T113),T113,IF(ISNUMBER(U113),U113,"")))</x:f>
      </x:c>
      <x:c r="W113" s="22" t="str">
        <x:v>Collar sizes and transition configuration require sheet-metal detail review.</x:v>
      </x:c>
    </x:row>
    <x:row r="114" ht="55" customHeight="1">
      <x:c r="A114" s="12" t="str">
        <x:v>M108</x:v>
      </x:c>
      <x:c r="B114" s="12" t="str">
        <x:v>House</x:v>
      </x:c>
      <x:c r="C114" s="23" t="str">
        <x:v>Rough HVAC</x:v>
      </x:c>
      <x:c r="D114" s="23" t="str">
        <x:v>8x6 wall supply boxes</x:v>
      </x:c>
      <x:c r="E114" s="12" t="str">
        <x:v>ea</x:v>
      </x:c>
      <x:c r="F114" s="16" t="n">
        <x:v>3</x:v>
      </x:c>
      <x:c r="G114" s="19" t="n">
        <x:v>0</x:v>
      </x:c>
      <x:c r="H114" s="16" t="n">
        <x:f>IF(ISNUMBER(F114),F114*G114,"")</x:f>
        <x:v>0</x:v>
      </x:c>
      <x:c r="I114" s="16" t="n">
        <x:f>IF(ISNUMBER(F114),F114+H114,"")</x:f>
        <x:v>3</x:v>
      </x:c>
      <x:c r="J114" s="20" t="n">
        <x:v>1</x:v>
      </x:c>
      <x:c r="K114" s="16" t="n">
        <x:f>IF(ISNUMBER(I114),IF(ISNUMBER(J114),ROUNDUP(I114/J114,0)*J114,""),"")</x:f>
        <x:v>3</x:v>
      </x:c>
      <x:c r="L114" s="12" t="str">
        <x:v>PLAN_EXACT</x:v>
      </x:c>
      <x:c r="M114" s="12" t="str">
        <x:v>RETAIL</x:v>
      </x:c>
      <x:c r="N114" s="12" t="str">
        <x:v>NEEDS_REVIEW</x:v>
      </x:c>
      <x:c r="O114" s="23" t="str">
        <x:v>M1.0 p15</x:v>
      </x:c>
      <x:c r="P114" s="23" t="str">
        <x:v>Count distinct S.A./R.A. terminal labels on three floor plans.</x:v>
      </x:c>
      <x:c r="Q114" s="23" t="str">
        <x:v>Dimensions in inches; rough boots/boxes only, finish register excluded</x:v>
      </x:c>
      <x:c r="R114" s="21"/>
      <x:c r="S114" s="21"/>
      <x:c r="T114" s="18" t="str">
        <x:f>IF(AND(ISNUMBER(K114),ISNUMBER(R114),OR(M114="RETAIL",M114="SPECIAL_ORDER")),K114*R114,"")</x:f>
      </x:c>
      <x:c r="U114" s="18" t="str">
        <x:f>IF(AND(ISNUMBER(K114),ISNUMBER(S114),OR(M114="RETAIL",M114="SPECIAL_ORDER")),K114*S114,"")</x:f>
      </x:c>
      <x:c r="V114" s="18" t="str">
        <x:f>IF(AND(ISNUMBER(T114),ISNUMBER(U114)),MIN(T114,U114),IF(ISNUMBER(T114),T114,IF(ISNUMBER(U114),U114,"")))</x:f>
      </x:c>
      <x:c r="W114" s="23" t="str">
        <x:v>Collar sizes and transition configuration require sheet-metal detail review.</x:v>
      </x:c>
    </x:row>
    <x:row r="115" ht="55" customHeight="1">
      <x:c r="A115" s="2" t="str">
        <x:v>M109</x:v>
      </x:c>
      <x:c r="B115" s="2" t="str">
        <x:v>House</x:v>
      </x:c>
      <x:c r="C115" s="22" t="str">
        <x:v>Rough HVAC</x:v>
      </x:c>
      <x:c r="D115" s="22" t="str">
        <x:v>8x6 floor supply boots</x:v>
      </x:c>
      <x:c r="E115" s="2" t="str">
        <x:v>ea</x:v>
      </x:c>
      <x:c r="F115" s="15" t="n">
        <x:v>1</x:v>
      </x:c>
      <x:c r="G115" s="19" t="n">
        <x:v>0</x:v>
      </x:c>
      <x:c r="H115" s="15" t="n">
        <x:f>IF(ISNUMBER(F115),F115*G115,"")</x:f>
        <x:v>0</x:v>
      </x:c>
      <x:c r="I115" s="15" t="n">
        <x:f>IF(ISNUMBER(F115),F115+H115,"")</x:f>
        <x:v>1</x:v>
      </x:c>
      <x:c r="J115" s="20" t="n">
        <x:v>1</x:v>
      </x:c>
      <x:c r="K115" s="15" t="n">
        <x:f>IF(ISNUMBER(I115),IF(ISNUMBER(J115),ROUNDUP(I115/J115,0)*J115,""),"")</x:f>
        <x:v>1</x:v>
      </x:c>
      <x:c r="L115" s="2" t="str">
        <x:v>PLAN_EXACT</x:v>
      </x:c>
      <x:c r="M115" s="2" t="str">
        <x:v>RETAIL</x:v>
      </x:c>
      <x:c r="N115" s="2" t="str">
        <x:v>NEEDS_REVIEW</x:v>
      </x:c>
      <x:c r="O115" s="22" t="str">
        <x:v>M1.0 p15</x:v>
      </x:c>
      <x:c r="P115" s="22" t="str">
        <x:v>Count distinct S.A./R.A. terminal labels on three floor plans.</x:v>
      </x:c>
      <x:c r="Q115" s="22" t="str">
        <x:v>Dimensions in inches; rough boots/boxes only, finish register excluded</x:v>
      </x:c>
      <x:c r="R115" s="21"/>
      <x:c r="S115" s="21"/>
      <x:c r="T115" s="17" t="str">
        <x:f>IF(AND(ISNUMBER(K115),ISNUMBER(R115),OR(M115="RETAIL",M115="SPECIAL_ORDER")),K115*R115,"")</x:f>
      </x:c>
      <x:c r="U115" s="17" t="str">
        <x:f>IF(AND(ISNUMBER(K115),ISNUMBER(S115),OR(M115="RETAIL",M115="SPECIAL_ORDER")),K115*S115,"")</x:f>
      </x:c>
      <x:c r="V115" s="17" t="str">
        <x:f>IF(AND(ISNUMBER(T115),ISNUMBER(U115)),MIN(T115,U115),IF(ISNUMBER(T115),T115,IF(ISNUMBER(U115),U115,"")))</x:f>
      </x:c>
      <x:c r="W115" s="22" t="str">
        <x:v>Collar sizes and transition configuration require sheet-metal detail review.</x:v>
      </x:c>
    </x:row>
    <x:row r="116" ht="55" customHeight="1">
      <x:c r="A116" s="12" t="str">
        <x:v>M110</x:v>
      </x:c>
      <x:c r="B116" s="12" t="str">
        <x:v>House</x:v>
      </x:c>
      <x:c r="C116" s="23" t="str">
        <x:v>Rough HVAC</x:v>
      </x:c>
      <x:c r="D116" s="23" t="str">
        <x:v>8x4 wall return boxes</x:v>
      </x:c>
      <x:c r="E116" s="12" t="str">
        <x:v>ea</x:v>
      </x:c>
      <x:c r="F116" s="16" t="n">
        <x:v>4</x:v>
      </x:c>
      <x:c r="G116" s="19" t="n">
        <x:v>0</x:v>
      </x:c>
      <x:c r="H116" s="16" t="n">
        <x:f>IF(ISNUMBER(F116),F116*G116,"")</x:f>
        <x:v>0</x:v>
      </x:c>
      <x:c r="I116" s="16" t="n">
        <x:f>IF(ISNUMBER(F116),F116+H116,"")</x:f>
        <x:v>4</x:v>
      </x:c>
      <x:c r="J116" s="20" t="n">
        <x:v>1</x:v>
      </x:c>
      <x:c r="K116" s="16" t="n">
        <x:f>IF(ISNUMBER(I116),IF(ISNUMBER(J116),ROUNDUP(I116/J116,0)*J116,""),"")</x:f>
        <x:v>4</x:v>
      </x:c>
      <x:c r="L116" s="12" t="str">
        <x:v>PLAN_EXACT</x:v>
      </x:c>
      <x:c r="M116" s="12" t="str">
        <x:v>RETAIL</x:v>
      </x:c>
      <x:c r="N116" s="12" t="str">
        <x:v>NEEDS_REVIEW</x:v>
      </x:c>
      <x:c r="O116" s="23" t="str">
        <x:v>M1.0 p15</x:v>
      </x:c>
      <x:c r="P116" s="23" t="str">
        <x:v>Count distinct S.A./R.A. terminal labels on three floor plans.</x:v>
      </x:c>
      <x:c r="Q116" s="23" t="str">
        <x:v>Dimensions in inches; rough boots/boxes only, finish register excluded</x:v>
      </x:c>
      <x:c r="R116" s="21"/>
      <x:c r="S116" s="21"/>
      <x:c r="T116" s="18" t="str">
        <x:f>IF(AND(ISNUMBER(K116),ISNUMBER(R116),OR(M116="RETAIL",M116="SPECIAL_ORDER")),K116*R116,"")</x:f>
      </x:c>
      <x:c r="U116" s="18" t="str">
        <x:f>IF(AND(ISNUMBER(K116),ISNUMBER(S116),OR(M116="RETAIL",M116="SPECIAL_ORDER")),K116*S116,"")</x:f>
      </x:c>
      <x:c r="V116" s="18" t="str">
        <x:f>IF(AND(ISNUMBER(T116),ISNUMBER(U116)),MIN(T116,U116),IF(ISNUMBER(T116),T116,IF(ISNUMBER(U116),U116,"")))</x:f>
      </x:c>
      <x:c r="W116" s="23" t="str">
        <x:v>Collar sizes and transition configuration require sheet-metal detail review.</x:v>
      </x:c>
    </x:row>
    <x:row r="117" ht="55" customHeight="1">
      <x:c r="A117" s="2" t="str">
        <x:v>M111</x:v>
      </x:c>
      <x:c r="B117" s="2" t="str">
        <x:v>House</x:v>
      </x:c>
      <x:c r="C117" s="22" t="str">
        <x:v>Rough HVAC</x:v>
      </x:c>
      <x:c r="D117" s="22" t="str">
        <x:v>12x12 wall return boxes</x:v>
      </x:c>
      <x:c r="E117" s="2" t="str">
        <x:v>ea</x:v>
      </x:c>
      <x:c r="F117" s="15" t="n">
        <x:v>2</x:v>
      </x:c>
      <x:c r="G117" s="19" t="n">
        <x:v>0</x:v>
      </x:c>
      <x:c r="H117" s="15" t="n">
        <x:f>IF(ISNUMBER(F117),F117*G117,"")</x:f>
        <x:v>0</x:v>
      </x:c>
      <x:c r="I117" s="15" t="n">
        <x:f>IF(ISNUMBER(F117),F117+H117,"")</x:f>
        <x:v>2</x:v>
      </x:c>
      <x:c r="J117" s="20" t="n">
        <x:v>1</x:v>
      </x:c>
      <x:c r="K117" s="15" t="n">
        <x:f>IF(ISNUMBER(I117),IF(ISNUMBER(J117),ROUNDUP(I117/J117,0)*J117,""),"")</x:f>
        <x:v>2</x:v>
      </x:c>
      <x:c r="L117" s="2" t="str">
        <x:v>PLAN_EXACT</x:v>
      </x:c>
      <x:c r="M117" s="2" t="str">
        <x:v>RETAIL</x:v>
      </x:c>
      <x:c r="N117" s="2" t="str">
        <x:v>NEEDS_REVIEW</x:v>
      </x:c>
      <x:c r="O117" s="22" t="str">
        <x:v>M1.0 p15</x:v>
      </x:c>
      <x:c r="P117" s="22" t="str">
        <x:v>Count distinct S.A./R.A. terminal labels on three floor plans.</x:v>
      </x:c>
      <x:c r="Q117" s="22" t="str">
        <x:v>Dimensions in inches; rough boots/boxes only, finish register excluded</x:v>
      </x:c>
      <x:c r="R117" s="21"/>
      <x:c r="S117" s="21"/>
      <x:c r="T117" s="17" t="str">
        <x:f>IF(AND(ISNUMBER(K117),ISNUMBER(R117),OR(M117="RETAIL",M117="SPECIAL_ORDER")),K117*R117,"")</x:f>
      </x:c>
      <x:c r="U117" s="17" t="str">
        <x:f>IF(AND(ISNUMBER(K117),ISNUMBER(S117),OR(M117="RETAIL",M117="SPECIAL_ORDER")),K117*S117,"")</x:f>
      </x:c>
      <x:c r="V117" s="17" t="str">
        <x:f>IF(AND(ISNUMBER(T117),ISNUMBER(U117)),MIN(T117,U117),IF(ISNUMBER(T117),T117,IF(ISNUMBER(U117),U117,"")))</x:f>
      </x:c>
      <x:c r="W117" s="22" t="str">
        <x:v>Collar sizes and transition configuration require sheet-metal detail review.</x:v>
      </x:c>
    </x:row>
    <x:row r="118" ht="55" customHeight="1">
      <x:c r="A118" s="12" t="str">
        <x:v>M112</x:v>
      </x:c>
      <x:c r="B118" s="12" t="str">
        <x:v>House</x:v>
      </x:c>
      <x:c r="C118" s="23" t="str">
        <x:v>Rough HVAC</x:v>
      </x:c>
      <x:c r="D118" s="23" t="str">
        <x:v>12x12 ceiling return box</x:v>
      </x:c>
      <x:c r="E118" s="12" t="str">
        <x:v>ea</x:v>
      </x:c>
      <x:c r="F118" s="16" t="n">
        <x:v>1</x:v>
      </x:c>
      <x:c r="G118" s="19" t="n">
        <x:v>0</x:v>
      </x:c>
      <x:c r="H118" s="16" t="n">
        <x:f>IF(ISNUMBER(F118),F118*G118,"")</x:f>
        <x:v>0</x:v>
      </x:c>
      <x:c r="I118" s="16" t="n">
        <x:f>IF(ISNUMBER(F118),F118+H118,"")</x:f>
        <x:v>1</x:v>
      </x:c>
      <x:c r="J118" s="20" t="n">
        <x:v>1</x:v>
      </x:c>
      <x:c r="K118" s="16" t="n">
        <x:f>IF(ISNUMBER(I118),IF(ISNUMBER(J118),ROUNDUP(I118/J118,0)*J118,""),"")</x:f>
        <x:v>1</x:v>
      </x:c>
      <x:c r="L118" s="12" t="str">
        <x:v>PLAN_EXACT</x:v>
      </x:c>
      <x:c r="M118" s="12" t="str">
        <x:v>RETAIL</x:v>
      </x:c>
      <x:c r="N118" s="12" t="str">
        <x:v>NEEDS_REVIEW</x:v>
      </x:c>
      <x:c r="O118" s="23" t="str">
        <x:v>M1.0 p15</x:v>
      </x:c>
      <x:c r="P118" s="23" t="str">
        <x:v>Count distinct S.A./R.A. terminal labels on three floor plans.</x:v>
      </x:c>
      <x:c r="Q118" s="23" t="str">
        <x:v>Dimensions in inches; rough boots/boxes only, finish register excluded</x:v>
      </x:c>
      <x:c r="R118" s="21"/>
      <x:c r="S118" s="21"/>
      <x:c r="T118" s="18" t="str">
        <x:f>IF(AND(ISNUMBER(K118),ISNUMBER(R118),OR(M118="RETAIL",M118="SPECIAL_ORDER")),K118*R118,"")</x:f>
      </x:c>
      <x:c r="U118" s="18" t="str">
        <x:f>IF(AND(ISNUMBER(K118),ISNUMBER(S118),OR(M118="RETAIL",M118="SPECIAL_ORDER")),K118*S118,"")</x:f>
      </x:c>
      <x:c r="V118" s="18" t="str">
        <x:f>IF(AND(ISNUMBER(T118),ISNUMBER(U118)),MIN(T118,U118),IF(ISNUMBER(T118),T118,IF(ISNUMBER(U118),U118,"")))</x:f>
      </x:c>
      <x:c r="W118" s="23" t="str">
        <x:v>Collar sizes and transition configuration require sheet-metal detail review.</x:v>
      </x:c>
    </x:row>
    <x:row r="119" ht="55" customHeight="1">
      <x:c r="A119" s="2" t="str">
        <x:v>M113</x:v>
      </x:c>
      <x:c r="B119" s="2" t="str">
        <x:v>House</x:v>
      </x:c>
      <x:c r="C119" s="22" t="str">
        <x:v>Rough HVAC</x:v>
      </x:c>
      <x:c r="D119" s="22" t="str">
        <x:v>Rigid round duct</x:v>
      </x:c>
      <x:c r="E119" s="2" t="str">
        <x:v>LF</x:v>
      </x:c>
      <x:c r="F119" s="15"/>
      <x:c r="G119" s="19" t="n">
        <x:v>0.1</x:v>
      </x:c>
      <x:c r="H119" s="15" t="str">
        <x:f>IF(ISNUMBER(F119),F119*G119,"")</x:f>
      </x:c>
      <x:c r="I119" s="15" t="str">
        <x:f>IF(ISNUMBER(F119),F119+H119,"")</x:f>
      </x:c>
      <x:c r="J119" s="20"/>
      <x:c r="K119" s="15" t="str">
        <x:f>IF(ISNUMBER(I119),IF(ISNUMBER(J119),ROUNDUP(I119/J119,0)*J119,""),"")</x:f>
      </x:c>
      <x:c r="L119" s="2" t="str">
        <x:v>UNRESOLVED</x:v>
      </x:c>
      <x:c r="M119" s="2" t="str">
        <x:v>RETAIL</x:v>
      </x:c>
      <x:c r="N119" s="2" t="str">
        <x:v>BLOCKED</x:v>
      </x:c>
      <x:c r="O119" s="22" t="str">
        <x:v>M1.0 p15; M2.0 p16</x:v>
      </x:c>
      <x:c r="P119" s="22" t="str">
        <x:v>No dimensioned centerline lengths or fabrication schedule; routing takeoff required.</x:v>
      </x:c>
      <x:c r="Q119" s="22" t="str">
        <x:v>6, 8 and 10 in diameter shown; no flex duct permitted</x:v>
      </x:c>
      <x:c r="R119" s="21"/>
      <x:c r="S119" s="21"/>
      <x:c r="T119" s="17" t="str">
        <x:f>IF(AND(ISNUMBER(K119),ISNUMBER(R119),OR(M119="RETAIL",M119="SPECIAL_ORDER")),K119*R119,"")</x:f>
      </x:c>
      <x:c r="U119" s="17" t="str">
        <x:f>IF(AND(ISNUMBER(K119),ISNUMBER(S119),OR(M119="RETAIL",M119="SPECIAL_ORDER")),K119*S119,"")</x:f>
      </x:c>
      <x:c r="V119" s="17" t="str">
        <x:f>IF(AND(ISNUMBER(T119),ISNUMBER(U119)),MIN(T119,U119),IF(ISNUMBER(T119),T119,IF(ISNUMBER(U119),U119,"")))</x:f>
      </x:c>
      <x:c r="W119" s="22" t="str"/>
    </x:row>
    <x:row r="120" ht="55" customHeight="1">
      <x:c r="A120" s="12" t="str">
        <x:v>M114</x:v>
      </x:c>
      <x:c r="B120" s="12" t="str">
        <x:v>House</x:v>
      </x:c>
      <x:c r="C120" s="23" t="str">
        <x:v>Rough HVAC</x:v>
      </x:c>
      <x:c r="D120" s="23" t="str">
        <x:v>Rectangular duct and transitions</x:v>
      </x:c>
      <x:c r="E120" s="12" t="str">
        <x:v>LF</x:v>
      </x:c>
      <x:c r="F120" s="16"/>
      <x:c r="G120" s="19" t="n">
        <x:v>0.1</x:v>
      </x:c>
      <x:c r="H120" s="16" t="str">
        <x:f>IF(ISNUMBER(F120),F120*G120,"")</x:f>
      </x:c>
      <x:c r="I120" s="16" t="str">
        <x:f>IF(ISNUMBER(F120),F120+H120,"")</x:f>
      </x:c>
      <x:c r="J120" s="20"/>
      <x:c r="K120" s="16" t="str">
        <x:f>IF(ISNUMBER(I120),IF(ISNUMBER(J120),ROUNDUP(I120/J120,0)*J120,""),"")</x:f>
      </x:c>
      <x:c r="L120" s="12" t="str">
        <x:v>UNRESOLVED</x:v>
      </x:c>
      <x:c r="M120" s="12" t="str">
        <x:v>RETAIL</x:v>
      </x:c>
      <x:c r="N120" s="12" t="str">
        <x:v>BLOCKED</x:v>
      </x:c>
      <x:c r="O120" s="23" t="str">
        <x:v>M1.0 p15; M2.0 p16</x:v>
      </x:c>
      <x:c r="P120" s="23" t="str">
        <x:v>No dimensioned centerline lengths or fabrication schedule; routing takeoff required.</x:v>
      </x:c>
      <x:c r="Q120" s="23" t="str">
        <x:v>10x8, 10x10, 12x10, 12x12, 14x12, 14x14, 16x14, 20x16, 24x16 in shown</x:v>
      </x:c>
      <x:c r="R120" s="21"/>
      <x:c r="S120" s="21"/>
      <x:c r="T120" s="18" t="str">
        <x:f>IF(AND(ISNUMBER(K120),ISNUMBER(R120),OR(M120="RETAIL",M120="SPECIAL_ORDER")),K120*R120,"")</x:f>
      </x:c>
      <x:c r="U120" s="18" t="str">
        <x:f>IF(AND(ISNUMBER(K120),ISNUMBER(S120),OR(M120="RETAIL",M120="SPECIAL_ORDER")),K120*S120,"")</x:f>
      </x:c>
      <x:c r="V120" s="18" t="str">
        <x:f>IF(AND(ISNUMBER(T120),ISNUMBER(U120)),MIN(T120,U120),IF(ISNUMBER(T120),T120,IF(ISNUMBER(U120),U120,"")))</x:f>
      </x:c>
      <x:c r="W120" s="23" t="str"/>
    </x:row>
    <x:row r="121" ht="55" customHeight="1">
      <x:c r="A121" s="2" t="str">
        <x:v>M115</x:v>
      </x:c>
      <x:c r="B121" s="2" t="str">
        <x:v>House</x:v>
      </x:c>
      <x:c r="C121" s="22" t="str">
        <x:v>Rough HVAC</x:v>
      </x:c>
      <x:c r="D121" s="22" t="str">
        <x:v>Duct fittings, dampers, hangers and sealant</x:v>
      </x:c>
      <x:c r="E121" s="2" t="str">
        <x:v>ea</x:v>
      </x:c>
      <x:c r="F121" s="15"/>
      <x:c r="G121" s="19" t="n">
        <x:v>0</x:v>
      </x:c>
      <x:c r="H121" s="15" t="str">
        <x:f>IF(ISNUMBER(F121),F121*G121,"")</x:f>
      </x:c>
      <x:c r="I121" s="15" t="str">
        <x:f>IF(ISNUMBER(F121),F121+H121,"")</x:f>
      </x:c>
      <x:c r="J121" s="20"/>
      <x:c r="K121" s="15" t="str">
        <x:f>IF(ISNUMBER(I121),IF(ISNUMBER(J121),ROUNDUP(I121/J121,0)*J121,""),"")</x:f>
      </x:c>
      <x:c r="L121" s="2" t="str">
        <x:v>UNRESOLVED</x:v>
      </x:c>
      <x:c r="M121" s="2" t="str">
        <x:v>RETAIL</x:v>
      </x:c>
      <x:c r="N121" s="2" t="str">
        <x:v>BLOCKED</x:v>
      </x:c>
      <x:c r="O121" s="22" t="str">
        <x:v>M1.0 p15; M2.0 p16</x:v>
      </x:c>
      <x:c r="P121" s="22" t="str">
        <x:v>No dimensioned centerline lengths or fabrication schedule; routing takeoff required.</x:v>
      </x:c>
      <x:c r="Q121" s="22" t="str">
        <x:v>Minimum 24 gauge galvanized sheet metal; mastic/approved tape</x:v>
      </x:c>
      <x:c r="R121" s="21"/>
      <x:c r="S121" s="21"/>
      <x:c r="T121" s="17" t="str">
        <x:f>IF(AND(ISNUMBER(K121),ISNUMBER(R121),OR(M121="RETAIL",M121="SPECIAL_ORDER")),K121*R121,"")</x:f>
      </x:c>
      <x:c r="U121" s="17" t="str">
        <x:f>IF(AND(ISNUMBER(K121),ISNUMBER(S121),OR(M121="RETAIL",M121="SPECIAL_ORDER")),K121*S121,"")</x:f>
      </x:c>
      <x:c r="V121" s="17" t="str">
        <x:f>IF(AND(ISNUMBER(T121),ISNUMBER(U121)),MIN(T121,U121),IF(ISNUMBER(T121),T121,IF(ISNUMBER(U121),U121,"")))</x:f>
      </x:c>
      <x:c r="W121" s="22" t="str"/>
    </x:row>
    <x:row r="122" ht="55" customHeight="1">
      <x:c r="A122" s="12" t="str">
        <x:v>M116</x:v>
      </x:c>
      <x:c r="B122" s="12" t="str">
        <x:v>House</x:v>
      </x:c>
      <x:c r="C122" s="23" t="str">
        <x:v>Rough HVAC</x:v>
      </x:c>
      <x:c r="D122" s="23" t="str">
        <x:v>Duct insulation</x:v>
      </x:c>
      <x:c r="E122" s="12" t="str">
        <x:v>SF</x:v>
      </x:c>
      <x:c r="F122" s="16"/>
      <x:c r="G122" s="19" t="n">
        <x:v>0</x:v>
      </x:c>
      <x:c r="H122" s="16" t="str">
        <x:f>IF(ISNUMBER(F122),F122*G122,"")</x:f>
      </x:c>
      <x:c r="I122" s="16" t="str">
        <x:f>IF(ISNUMBER(F122),F122+H122,"")</x:f>
      </x:c>
      <x:c r="J122" s="20"/>
      <x:c r="K122" s="16" t="str">
        <x:f>IF(ISNUMBER(I122),IF(ISNUMBER(J122),ROUNDUP(I122/J122,0)*J122,""),"")</x:f>
      </x:c>
      <x:c r="L122" s="12" t="str">
        <x:v>UNRESOLVED</x:v>
      </x:c>
      <x:c r="M122" s="12" t="str">
        <x:v>RETAIL</x:v>
      </x:c>
      <x:c r="N122" s="12" t="str">
        <x:v>BLOCKED</x:v>
      </x:c>
      <x:c r="O122" s="23" t="str">
        <x:v>M1.0 p15; M2.0 p16</x:v>
      </x:c>
      <x:c r="P122" s="23" t="str">
        <x:v>No dimensioned centerline lengths or fabrication schedule; routing takeoff required.</x:v>
      </x:c>
      <x:c r="Q122" s="23" t="str">
        <x:v>R-values depend on location; preserve M2.0 schedule</x:v>
      </x:c>
      <x:c r="R122" s="21"/>
      <x:c r="S122" s="21"/>
      <x:c r="T122" s="18" t="str">
        <x:f>IF(AND(ISNUMBER(K122),ISNUMBER(R122),OR(M122="RETAIL",M122="SPECIAL_ORDER")),K122*R122,"")</x:f>
      </x:c>
      <x:c r="U122" s="18" t="str">
        <x:f>IF(AND(ISNUMBER(K122),ISNUMBER(S122),OR(M122="RETAIL",M122="SPECIAL_ORDER")),K122*S122,"")</x:f>
      </x:c>
      <x:c r="V122" s="18" t="str">
        <x:f>IF(AND(ISNUMBER(T122),ISNUMBER(U122)),MIN(T122,U122),IF(ISNUMBER(T122),T122,IF(ISNUMBER(U122),U122,"")))</x:f>
      </x:c>
      <x:c r="W122" s="23" t="str"/>
    </x:row>
    <x:row r="123" ht="55" customHeight="1">
      <x:c r="A123" s="2" t="str">
        <x:v>M117</x:v>
      </x:c>
      <x:c r="B123" s="2" t="str">
        <x:v>House</x:v>
      </x:c>
      <x:c r="C123" s="22" t="str">
        <x:v>Rough HVAC</x:v>
      </x:c>
      <x:c r="D123" s="22" t="str">
        <x:v>Refrigerant piping and condensate</x:v>
      </x:c>
      <x:c r="E123" s="2" t="str">
        <x:v>LF</x:v>
      </x:c>
      <x:c r="F123" s="15"/>
      <x:c r="G123" s="19" t="n">
        <x:v>0.1</x:v>
      </x:c>
      <x:c r="H123" s="15" t="str">
        <x:f>IF(ISNUMBER(F123),F123*G123,"")</x:f>
      </x:c>
      <x:c r="I123" s="15" t="str">
        <x:f>IF(ISNUMBER(F123),F123+H123,"")</x:f>
      </x:c>
      <x:c r="J123" s="20"/>
      <x:c r="K123" s="15" t="str">
        <x:f>IF(ISNUMBER(I123),IF(ISNUMBER(J123),ROUNDUP(I123/J123,0)*J123,""),"")</x:f>
      </x:c>
      <x:c r="L123" s="2" t="str">
        <x:v>UNRESOLVED</x:v>
      </x:c>
      <x:c r="M123" s="2" t="str">
        <x:v>RETAIL</x:v>
      </x:c>
      <x:c r="N123" s="2" t="str">
        <x:v>BLOCKED</x:v>
      </x:c>
      <x:c r="O123" s="22" t="str">
        <x:v>M1.0 p15; M2.0 p16</x:v>
      </x:c>
      <x:c r="P123" s="22" t="str">
        <x:v>No dimensioned centerline lengths or fabrication schedule; routing takeoff required.</x:v>
      </x:c>
      <x:c r="Q123" s="22" t="str">
        <x:v>Two split systems; copper Type K/ACR note reconciliation</x:v>
      </x:c>
      <x:c r="R123" s="21"/>
      <x:c r="S123" s="21"/>
      <x:c r="T123" s="17" t="str">
        <x:f>IF(AND(ISNUMBER(K123),ISNUMBER(R123),OR(M123="RETAIL",M123="SPECIAL_ORDER")),K123*R123,"")</x:f>
      </x:c>
      <x:c r="U123" s="17" t="str">
        <x:f>IF(AND(ISNUMBER(K123),ISNUMBER(S123),OR(M123="RETAIL",M123="SPECIAL_ORDER")),K123*S123,"")</x:f>
      </x:c>
      <x:c r="V123" s="17" t="str">
        <x:f>IF(AND(ISNUMBER(T123),ISNUMBER(U123)),MIN(T123,U123),IF(ISNUMBER(T123),T123,IF(ISNUMBER(U123),U123,"")))</x:f>
      </x:c>
      <x:c r="W123" s="22" t="str"/>
    </x:row>
    <x:row r="124" ht="55" customHeight="1">
      <x:c r="A124" s="12" t="str">
        <x:v>M118</x:v>
      </x:c>
      <x:c r="B124" s="12" t="str">
        <x:v>House</x:v>
      </x:c>
      <x:c r="C124" s="23" t="str">
        <x:v>Rough HVAC</x:v>
      </x:c>
      <x:c r="D124" s="23" t="str">
        <x:v>Exhaust, dryer vent and combustion air</x:v>
      </x:c>
      <x:c r="E124" s="12" t="str">
        <x:v>LF</x:v>
      </x:c>
      <x:c r="F124" s="16"/>
      <x:c r="G124" s="19" t="n">
        <x:v>0.1</x:v>
      </x:c>
      <x:c r="H124" s="16" t="str">
        <x:f>IF(ISNUMBER(F124),F124*G124,"")</x:f>
      </x:c>
      <x:c r="I124" s="16" t="str">
        <x:f>IF(ISNUMBER(F124),F124+H124,"")</x:f>
      </x:c>
      <x:c r="J124" s="20"/>
      <x:c r="K124" s="16" t="str">
        <x:f>IF(ISNUMBER(I124),IF(ISNUMBER(J124),ROUNDUP(I124/J124,0)*J124,""),"")</x:f>
      </x:c>
      <x:c r="L124" s="12" t="str">
        <x:v>UNRESOLVED</x:v>
      </x:c>
      <x:c r="M124" s="12" t="str">
        <x:v>RETAIL</x:v>
      </x:c>
      <x:c r="N124" s="12" t="str">
        <x:v>BLOCKED</x:v>
      </x:c>
      <x:c r="O124" s="23" t="str">
        <x:v>M1.0 p15; M2.0 p16</x:v>
      </x:c>
      <x:c r="P124" s="23" t="str">
        <x:v>No dimensioned centerline lengths or fabrication schedule; routing takeoff required.</x:v>
      </x:c>
      <x:c r="Q124" s="23" t="str">
        <x:v>Bath/hood ducts, 4 in metal dryer exhaust, combustion air/flues</x:v>
      </x:c>
      <x:c r="R124" s="21"/>
      <x:c r="S124" s="21"/>
      <x:c r="T124" s="18" t="str">
        <x:f>IF(AND(ISNUMBER(K124),ISNUMBER(R124),OR(M124="RETAIL",M124="SPECIAL_ORDER")),K124*R124,"")</x:f>
      </x:c>
      <x:c r="U124" s="18" t="str">
        <x:f>IF(AND(ISNUMBER(K124),ISNUMBER(S124),OR(M124="RETAIL",M124="SPECIAL_ORDER")),K124*S124,"")</x:f>
      </x:c>
      <x:c r="V124" s="18" t="str">
        <x:f>IF(AND(ISNUMBER(T124),ISNUMBER(U124)),MIN(T124,U124),IF(ISNUMBER(T124),T124,IF(ISNUMBER(U124),U124,"")))</x:f>
      </x:c>
      <x:c r="W124" s="23" t="str"/>
    </x:row>
    <x:row r="125" ht="55" customHeight="1">
      <x:c r="A125" s="2" t="str">
        <x:v>M119</x:v>
      </x:c>
      <x:c r="B125" s="2" t="str">
        <x:v>House</x:v>
      </x:c>
      <x:c r="C125" s="22" t="str">
        <x:v>Insulation</x:v>
      </x:c>
      <x:c r="D125" s="22" t="str">
        <x:v>Exterior wall insulation</x:v>
      </x:c>
      <x:c r="E125" s="2" t="str">
        <x:v>SF</x:v>
      </x:c>
      <x:c r="F125" s="15"/>
      <x:c r="G125" s="19" t="n">
        <x:v>0.1</x:v>
      </x:c>
      <x:c r="H125" s="15" t="str">
        <x:f>IF(ISNUMBER(F125),F125*G125,"")</x:f>
      </x:c>
      <x:c r="I125" s="15" t="str">
        <x:f>IF(ISNUMBER(F125),F125+H125,"")</x:f>
      </x:c>
      <x:c r="J125" s="20"/>
      <x:c r="K125" s="15" t="str">
        <x:f>IF(ISNUMBER(I125),IF(ISNUMBER(J125),ROUNDUP(I125/J125,0)*J125,""),"")</x:f>
      </x:c>
      <x:c r="L125" s="2" t="str">
        <x:v>UNRESOLVED</x:v>
      </x:c>
      <x:c r="M125" s="2" t="str">
        <x:v>RETAIL</x:v>
      </x:c>
      <x:c r="N125" s="2" t="str">
        <x:v>BLOCKED</x:v>
      </x:c>
      <x:c r="O125" s="22" t="str">
        <x:v>A4.0/1-5 p11; A4.1/1-4 p12; A1.2 p6</x:v>
      </x:c>
      <x:c r="P125" s="22" t="str">
        <x:v>New assembly areas/openings and product coverage require review.</x:v>
      </x:c>
      <x:c r="Q125" s="22" t="str">
        <x:v>Faced R-22 minimum batts in 2x6 walls</x:v>
      </x:c>
      <x:c r="R125" s="21"/>
      <x:c r="S125" s="21"/>
      <x:c r="T125" s="17" t="str">
        <x:f>IF(AND(ISNUMBER(K125),ISNUMBER(R125),OR(M125="RETAIL",M125="SPECIAL_ORDER")),K125*R125,"")</x:f>
      </x:c>
      <x:c r="U125" s="17" t="str">
        <x:f>IF(AND(ISNUMBER(K125),ISNUMBER(S125),OR(M125="RETAIL",M125="SPECIAL_ORDER")),K125*S125,"")</x:f>
      </x:c>
      <x:c r="V125" s="17" t="str">
        <x:f>IF(AND(ISNUMBER(T125),ISNUMBER(U125)),MIN(T125,U125),IF(ISNUMBER(T125),T125,IF(ISNUMBER(U125),U125,"")))</x:f>
      </x:c>
      <x:c r="W125" s="22" t="str"/>
    </x:row>
    <x:row r="126" ht="55" customHeight="1">
      <x:c r="A126" s="12" t="str">
        <x:v>M120</x:v>
      </x:c>
      <x:c r="B126" s="12" t="str">
        <x:v>House</x:v>
      </x:c>
      <x:c r="C126" s="23" t="str">
        <x:v>Insulation</x:v>
      </x:c>
      <x:c r="D126" s="23" t="str">
        <x:v>Roof insulation</x:v>
      </x:c>
      <x:c r="E126" s="12" t="str">
        <x:v>SF</x:v>
      </x:c>
      <x:c r="F126" s="16"/>
      <x:c r="G126" s="19" t="n">
        <x:v>0.1</x:v>
      </x:c>
      <x:c r="H126" s="16" t="str">
        <x:f>IF(ISNUMBER(F126),F126*G126,"")</x:f>
      </x:c>
      <x:c r="I126" s="16" t="str">
        <x:f>IF(ISNUMBER(F126),F126+H126,"")</x:f>
      </x:c>
      <x:c r="J126" s="20"/>
      <x:c r="K126" s="16" t="str">
        <x:f>IF(ISNUMBER(I126),IF(ISNUMBER(J126),ROUNDUP(I126/J126,0)*J126,""),"")</x:f>
      </x:c>
      <x:c r="L126" s="12" t="str">
        <x:v>UNRESOLVED</x:v>
      </x:c>
      <x:c r="M126" s="12" t="str">
        <x:v>RETAIL</x:v>
      </x:c>
      <x:c r="N126" s="12" t="str">
        <x:v>BLOCKED</x:v>
      </x:c>
      <x:c r="O126" s="23" t="str">
        <x:v>A4.0/1-5 p11; A4.1/1-4 p12; A1.2 p6</x:v>
      </x:c>
      <x:c r="P126" s="23" t="str">
        <x:v>New assembly areas/openings and product coverage require review.</x:v>
      </x:c>
      <x:c r="Q126" s="23" t="str">
        <x:v>R-49 minimum batt insulation</x:v>
      </x:c>
      <x:c r="R126" s="21"/>
      <x:c r="S126" s="21"/>
      <x:c r="T126" s="18" t="str">
        <x:f>IF(AND(ISNUMBER(K126),ISNUMBER(R126),OR(M126="RETAIL",M126="SPECIAL_ORDER")),K126*R126,"")</x:f>
      </x:c>
      <x:c r="U126" s="18" t="str">
        <x:f>IF(AND(ISNUMBER(K126),ISNUMBER(S126),OR(M126="RETAIL",M126="SPECIAL_ORDER")),K126*S126,"")</x:f>
      </x:c>
      <x:c r="V126" s="18" t="str">
        <x:f>IF(AND(ISNUMBER(T126),ISNUMBER(U126)),MIN(T126,U126),IF(ISNUMBER(T126),T126,IF(ISNUMBER(U126),U126,"")))</x:f>
      </x:c>
      <x:c r="W126" s="23" t="str"/>
    </x:row>
    <x:row r="127" ht="55" customHeight="1">
      <x:c r="A127" s="2" t="str">
        <x:v>M121</x:v>
      </x:c>
      <x:c r="B127" s="2" t="str">
        <x:v>House</x:v>
      </x:c>
      <x:c r="C127" s="22" t="str">
        <x:v>Insulation</x:v>
      </x:c>
      <x:c r="D127" s="22" t="str">
        <x:v>Basement interior insulation</x:v>
      </x:c>
      <x:c r="E127" s="2" t="str">
        <x:v>SF</x:v>
      </x:c>
      <x:c r="F127" s="15"/>
      <x:c r="G127" s="19" t="n">
        <x:v>0.1</x:v>
      </x:c>
      <x:c r="H127" s="15" t="str">
        <x:f>IF(ISNUMBER(F127),F127*G127,"")</x:f>
      </x:c>
      <x:c r="I127" s="15" t="str">
        <x:f>IF(ISNUMBER(F127),F127+H127,"")</x:f>
      </x:c>
      <x:c r="J127" s="20"/>
      <x:c r="K127" s="15" t="str">
        <x:f>IF(ISNUMBER(I127),IF(ISNUMBER(J127),ROUNDUP(I127/J127,0)*J127,""),"")</x:f>
      </x:c>
      <x:c r="L127" s="2" t="str">
        <x:v>UNRESOLVED</x:v>
      </x:c>
      <x:c r="M127" s="2" t="str">
        <x:v>RETAIL</x:v>
      </x:c>
      <x:c r="N127" s="2" t="str">
        <x:v>BLOCKED</x:v>
      </x:c>
      <x:c r="O127" s="22" t="str">
        <x:v>A4.0/1-5 p11; A4.1/1-4 p12; A1.2 p6</x:v>
      </x:c>
      <x:c r="P127" s="22" t="str">
        <x:v>New assembly areas/openings and product coverage require review.</x:v>
      </x:c>
      <x:c r="Q127" s="22" t="str">
        <x:v>Wall C mineral fiber versus section 1-1/2 in rigid insulation</x:v>
      </x:c>
      <x:c r="R127" s="21"/>
      <x:c r="S127" s="21"/>
      <x:c r="T127" s="17" t="str">
        <x:f>IF(AND(ISNUMBER(K127),ISNUMBER(R127),OR(M127="RETAIL",M127="SPECIAL_ORDER")),K127*R127,"")</x:f>
      </x:c>
      <x:c r="U127" s="17" t="str">
        <x:f>IF(AND(ISNUMBER(K127),ISNUMBER(S127),OR(M127="RETAIL",M127="SPECIAL_ORDER")),K127*S127,"")</x:f>
      </x:c>
      <x:c r="V127" s="17" t="str">
        <x:f>IF(AND(ISNUMBER(T127),ISNUMBER(U127)),MIN(T127,U127),IF(ISNUMBER(T127),T127,IF(ISNUMBER(U127),U127,"")))</x:f>
      </x:c>
      <x:c r="W127" s="22" t="str">
        <x:v>C08: conflicting basement insulation.</x:v>
      </x:c>
    </x:row>
    <x:row r="128" ht="55" customHeight="1">
      <x:c r="A128" s="12" t="str">
        <x:v>M122</x:v>
      </x:c>
      <x:c r="B128" s="12" t="str">
        <x:v>House</x:v>
      </x:c>
      <x:c r="C128" s="23" t="str">
        <x:v>Insulation</x:v>
      </x:c>
      <x:c r="D128" s="23" t="str">
        <x:v>Optional sound insulation</x:v>
      </x:c>
      <x:c r="E128" s="12" t="str">
        <x:v>SF</x:v>
      </x:c>
      <x:c r="F128" s="16"/>
      <x:c r="G128" s="19" t="n">
        <x:v>0.1</x:v>
      </x:c>
      <x:c r="H128" s="16" t="str">
        <x:f>IF(ISNUMBER(F128),F128*G128,"")</x:f>
      </x:c>
      <x:c r="I128" s="16" t="str">
        <x:f>IF(ISNUMBER(F128),F128+H128,"")</x:f>
      </x:c>
      <x:c r="J128" s="20"/>
      <x:c r="K128" s="16" t="str">
        <x:f>IF(ISNUMBER(I128),IF(ISNUMBER(J128),ROUNDUP(I128/J128,0)*J128,""),"")</x:f>
      </x:c>
      <x:c r="L128" s="12" t="str">
        <x:v>UNRESOLVED</x:v>
      </x:c>
      <x:c r="M128" s="12" t="str">
        <x:v>RETAIL</x:v>
      </x:c>
      <x:c r="N128" s="12" t="str">
        <x:v>BLOCKED</x:v>
      </x:c>
      <x:c r="O128" s="23" t="str">
        <x:v>A4.0/1-5 p11; A4.1/1-4 p12; A1.2 p6</x:v>
      </x:c>
      <x:c r="P128" s="23" t="str">
        <x:v>New assembly areas/openings and product coverage require review.</x:v>
      </x:c>
      <x:c r="Q128" s="23" t="str">
        <x:v>3-1/2 in unfaced mineral fiber in Type A/B walls, optional</x:v>
      </x:c>
      <x:c r="R128" s="21"/>
      <x:c r="S128" s="21"/>
      <x:c r="T128" s="18" t="str">
        <x:f>IF(AND(ISNUMBER(K128),ISNUMBER(R128),OR(M128="RETAIL",M128="SPECIAL_ORDER")),K128*R128,"")</x:f>
      </x:c>
      <x:c r="U128" s="18" t="str">
        <x:f>IF(AND(ISNUMBER(K128),ISNUMBER(S128),OR(M128="RETAIL",M128="SPECIAL_ORDER")),K128*S128,"")</x:f>
      </x:c>
      <x:c r="V128" s="18" t="str">
        <x:f>IF(AND(ISNUMBER(T128),ISNUMBER(U128)),MIN(T128,U128),IF(ISNUMBER(T128),T128,IF(ISNUMBER(U128),U128,"")))</x:f>
      </x:c>
      <x:c r="W128" s="23" t="str">
        <x:v>Optional selection not confirmed; excluded from required quantity.</x:v>
      </x:c>
    </x:row>
    <x:row r="129" ht="55" customHeight="1">
      <x:c r="A129" s="2" t="str">
        <x:v>M123</x:v>
      </x:c>
      <x:c r="B129" s="2" t="str">
        <x:v>House</x:v>
      </x:c>
      <x:c r="C129" s="22" t="str">
        <x:v>Insulation</x:v>
      </x:c>
      <x:c r="D129" s="22" t="str">
        <x:v>Baffles and insulation supports</x:v>
      </x:c>
      <x:c r="E129" s="2" t="str">
        <x:v>ea</x:v>
      </x:c>
      <x:c r="F129" s="15"/>
      <x:c r="G129" s="19" t="n">
        <x:v>0.1</x:v>
      </x:c>
      <x:c r="H129" s="15" t="str">
        <x:f>IF(ISNUMBER(F129),F129*G129,"")</x:f>
      </x:c>
      <x:c r="I129" s="15" t="str">
        <x:f>IF(ISNUMBER(F129),F129+H129,"")</x:f>
      </x:c>
      <x:c r="J129" s="20"/>
      <x:c r="K129" s="15" t="str">
        <x:f>IF(ISNUMBER(I129),IF(ISNUMBER(J129),ROUNDUP(I129/J129,0)*J129,""),"")</x:f>
      </x:c>
      <x:c r="L129" s="2" t="str">
        <x:v>UNRESOLVED</x:v>
      </x:c>
      <x:c r="M129" s="2" t="str">
        <x:v>RETAIL</x:v>
      </x:c>
      <x:c r="N129" s="2" t="str">
        <x:v>BLOCKED</x:v>
      </x:c>
      <x:c r="O129" s="22" t="str">
        <x:v>A4.0/1-5 p11; A4.1/1-4 p12; A1.2 p6</x:v>
      </x:c>
      <x:c r="P129" s="22" t="str">
        <x:v>New assembly areas/openings and product coverage require review.</x:v>
      </x:c>
      <x:c r="Q129" s="22" t="str">
        <x:v>Compatible with approved roof insulation/ventilation assembly</x:v>
      </x:c>
      <x:c r="R129" s="21"/>
      <x:c r="S129" s="21"/>
      <x:c r="T129" s="17" t="str">
        <x:f>IF(AND(ISNUMBER(K129),ISNUMBER(R129),OR(M129="RETAIL",M129="SPECIAL_ORDER")),K129*R129,"")</x:f>
      </x:c>
      <x:c r="U129" s="17" t="str">
        <x:f>IF(AND(ISNUMBER(K129),ISNUMBER(S129),OR(M129="RETAIL",M129="SPECIAL_ORDER")),K129*S129,"")</x:f>
      </x:c>
      <x:c r="V129" s="17" t="str">
        <x:f>IF(AND(ISNUMBER(T129),ISNUMBER(U129)),MIN(T129,U129),IF(ISNUMBER(T129),T129,IF(ISNUMBER(U129),U129,"")))</x:f>
      </x:c>
      <x:c r="W129" s="22" t="str"/>
    </x:row>
    <x:row r="130" ht="55" customHeight="1">
      <x:c r="A130" s="12" t="str">
        <x:v>M124</x:v>
      </x:c>
      <x:c r="B130" s="12" t="str">
        <x:v>House</x:v>
      </x:c>
      <x:c r="C130" s="23" t="str">
        <x:v>Air sealing / fireblocking</x:v>
      </x:c>
      <x:c r="D130" s="23" t="str">
        <x:v>Air-sealing materials</x:v>
      </x:c>
      <x:c r="E130" s="12" t="str">
        <x:v>ea</x:v>
      </x:c>
      <x:c r="F130" s="16"/>
      <x:c r="G130" s="19" t="n">
        <x:v>0</x:v>
      </x:c>
      <x:c r="H130" s="16" t="str">
        <x:f>IF(ISNUMBER(F130),F130*G130,"")</x:f>
      </x:c>
      <x:c r="I130" s="16" t="str">
        <x:f>IF(ISNUMBER(F130),F130+H130,"")</x:f>
      </x:c>
      <x:c r="J130" s="20"/>
      <x:c r="K130" s="16" t="str">
        <x:f>IF(ISNUMBER(I130),IF(ISNUMBER(J130),ROUNDUP(I130/J130,0)*J130,""),"")</x:f>
      </x:c>
      <x:c r="L130" s="12" t="str">
        <x:v>UNRESOLVED</x:v>
      </x:c>
      <x:c r="M130" s="12" t="str">
        <x:v>RETAIL</x:v>
      </x:c>
      <x:c r="N130" s="12" t="str">
        <x:v>BLOCKED</x:v>
      </x:c>
      <x:c r="O130" s="23" t="str">
        <x:v>A1.0-1.2 p4-6; A4.0-4.1 p11-12</x:v>
      </x:c>
      <x:c r="P130" s="23" t="str">
        <x:v>Detailed penetration/backing schedule and quantities required.</x:v>
      </x:c>
      <x:c r="Q130" s="23" t="str">
        <x:v>Approved caulk, foam and gaskets for actual penetrations and seams</x:v>
      </x:c>
      <x:c r="R130" s="21"/>
      <x:c r="S130" s="21"/>
      <x:c r="T130" s="18" t="str">
        <x:f>IF(AND(ISNUMBER(K130),ISNUMBER(R130),OR(M130="RETAIL",M130="SPECIAL_ORDER")),K130*R130,"")</x:f>
      </x:c>
      <x:c r="U130" s="18" t="str">
        <x:f>IF(AND(ISNUMBER(K130),ISNUMBER(S130),OR(M130="RETAIL",M130="SPECIAL_ORDER")),K130*S130,"")</x:f>
      </x:c>
      <x:c r="V130" s="18" t="str">
        <x:f>IF(AND(ISNUMBER(T130),ISNUMBER(U130)),MIN(T130,U130),IF(ISNUMBER(T130),T130,IF(ISNUMBER(U130),U130,"")))</x:f>
      </x:c>
      <x:c r="W130" s="23" t="str"/>
    </x:row>
    <x:row r="131" ht="55" customHeight="1">
      <x:c r="A131" s="2" t="str">
        <x:v>M125</x:v>
      </x:c>
      <x:c r="B131" s="2" t="str">
        <x:v>House</x:v>
      </x:c>
      <x:c r="C131" s="22" t="str">
        <x:v>Air sealing / fireblocking</x:v>
      </x:c>
      <x:c r="D131" s="22" t="str">
        <x:v>Fireblocking/draftstopping</x:v>
      </x:c>
      <x:c r="E131" s="2" t="str">
        <x:v>ea</x:v>
      </x:c>
      <x:c r="F131" s="15"/>
      <x:c r="G131" s="19" t="n">
        <x:v>0</x:v>
      </x:c>
      <x:c r="H131" s="15" t="str">
        <x:f>IF(ISNUMBER(F131),F131*G131,"")</x:f>
      </x:c>
      <x:c r="I131" s="15" t="str">
        <x:f>IF(ISNUMBER(F131),F131+H131,"")</x:f>
      </x:c>
      <x:c r="J131" s="20"/>
      <x:c r="K131" s="15" t="str">
        <x:f>IF(ISNUMBER(I131),IF(ISNUMBER(J131),ROUNDUP(I131/J131,0)*J131,""),"")</x:f>
      </x:c>
      <x:c r="L131" s="2" t="str">
        <x:v>UNRESOLVED</x:v>
      </x:c>
      <x:c r="M131" s="2" t="str">
        <x:v>RETAIL</x:v>
      </x:c>
      <x:c r="N131" s="2" t="str">
        <x:v>BLOCKED</x:v>
      </x:c>
      <x:c r="O131" s="22" t="str">
        <x:v>A1.0-1.2 p4-6; A4.0-4.1 p11-12</x:v>
      </x:c>
      <x:c r="P131" s="22" t="str">
        <x:v>Detailed penetration/backing schedule and quantities required.</x:v>
      </x:c>
      <x:c r="Q131" s="22" t="str">
        <x:v>Lumber and approved sealants by location and assembly</x:v>
      </x:c>
      <x:c r="R131" s="21"/>
      <x:c r="S131" s="21"/>
      <x:c r="T131" s="17" t="str">
        <x:f>IF(AND(ISNUMBER(K131),ISNUMBER(R131),OR(M131="RETAIL",M131="SPECIAL_ORDER")),K131*R131,"")</x:f>
      </x:c>
      <x:c r="U131" s="17" t="str">
        <x:f>IF(AND(ISNUMBER(K131),ISNUMBER(S131),OR(M131="RETAIL",M131="SPECIAL_ORDER")),K131*S131,"")</x:f>
      </x:c>
      <x:c r="V131" s="17" t="str">
        <x:f>IF(AND(ISNUMBER(T131),ISNUMBER(U131)),MIN(T131,U131),IF(ISNUMBER(T131),T131,IF(ISNUMBER(U131),U131,"")))</x:f>
      </x:c>
      <x:c r="W131" s="22" t="str"/>
    </x:row>
    <x:row r="132" ht="55" customHeight="1">
      <x:c r="A132" s="12" t="str">
        <x:v>M126</x:v>
      </x:c>
      <x:c r="B132" s="12" t="str">
        <x:v>House</x:v>
      </x:c>
      <x:c r="C132" s="23" t="str">
        <x:v>Air sealing / fireblocking</x:v>
      </x:c>
      <x:c r="D132" s="23" t="str">
        <x:v>Backing and pre-close framing</x:v>
      </x:c>
      <x:c r="E132" s="12" t="str">
        <x:v>LF</x:v>
      </x:c>
      <x:c r="F132" s="16"/>
      <x:c r="G132" s="19" t="n">
        <x:v>0</x:v>
      </x:c>
      <x:c r="H132" s="16" t="str">
        <x:f>IF(ISNUMBER(F132),F132*G132,"")</x:f>
      </x:c>
      <x:c r="I132" s="16" t="str">
        <x:f>IF(ISNUMBER(F132),F132+H132,"")</x:f>
      </x:c>
      <x:c r="J132" s="20"/>
      <x:c r="K132" s="16" t="str">
        <x:f>IF(ISNUMBER(I132),IF(ISNUMBER(J132),ROUNDUP(I132/J132,0)*J132,""),"")</x:f>
      </x:c>
      <x:c r="L132" s="12" t="str">
        <x:v>UNRESOLVED</x:v>
      </x:c>
      <x:c r="M132" s="12" t="str">
        <x:v>RETAIL</x:v>
      </x:c>
      <x:c r="N132" s="12" t="str">
        <x:v>BLOCKED</x:v>
      </x:c>
      <x:c r="O132" s="23" t="str">
        <x:v>A1.0-1.2 p4-6; A4.0-4.1 p11-12</x:v>
      </x:c>
      <x:c r="P132" s="23" t="str">
        <x:v>Detailed penetration/backing schedule and quantities required.</x:v>
      </x:c>
      <x:c r="Q132" s="23" t="str">
        <x:v>Bath fixtures, cabinets, stairs and other plan-required backing</x:v>
      </x:c>
      <x:c r="R132" s="21"/>
      <x:c r="S132" s="21"/>
      <x:c r="T132" s="18" t="str">
        <x:f>IF(AND(ISNUMBER(K132),ISNUMBER(R132),OR(M132="RETAIL",M132="SPECIAL_ORDER")),K132*R132,"")</x:f>
      </x:c>
      <x:c r="U132" s="18" t="str">
        <x:f>IF(AND(ISNUMBER(K132),ISNUMBER(S132),OR(M132="RETAIL",M132="SPECIAL_ORDER")),K132*S132,"")</x:f>
      </x:c>
      <x:c r="V132" s="18" t="str">
        <x:f>IF(AND(ISNUMBER(T132),ISNUMBER(U132)),MIN(T132,U132),IF(ISNUMBER(T132),T132,IF(ISNUMBER(U132),U132,"")))</x:f>
      </x:c>
      <x:c r="W132" s="23" t="str"/>
    </x:row>
    <x:row r="133" ht="55" customHeight="1">
      <x:c r="A133" s="2" t="str">
        <x:v>M127</x:v>
      </x:c>
      <x:c r="B133" s="2" t="str">
        <x:v>Garage</x:v>
      </x:c>
      <x:c r="C133" s="22" t="str">
        <x:v>Foundation &amp; slab</x:v>
      </x:c>
      <x:c r="D133" s="22" t="str">
        <x:v>Garage slab concrete, field only</x:v>
      </x:c>
      <x:c r="E133" s="2" t="str">
        <x:v>CY</x:v>
      </x:c>
      <x:c r="F133" s="15" t="n">
        <x:f>22*22/3/27</x:f>
        <x:v>5.975308641975309</x:v>
      </x:c>
      <x:c r="G133" s="19" t="n">
        <x:v>0.05</x:v>
      </x:c>
      <x:c r="H133" s="15" t="n">
        <x:f>IF(ISNUMBER(F133),F133*G133,"")</x:f>
        <x:v>0.2987654320987655</x:v>
      </x:c>
      <x:c r="I133" s="15" t="n">
        <x:f>IF(ISNUMBER(F133),F133+H133,"")</x:f>
        <x:v>6.274074074074075</x:v>
      </x:c>
      <x:c r="J133" s="20"/>
      <x:c r="K133" s="15" t="str">
        <x:f>IF(ISNUMBER(I133),IF(ISNUMBER(J133),ROUNDUP(I133/J133,0)*J133,""),"")</x:f>
      </x:c>
      <x:c r="L133" s="2" t="str">
        <x:v>PLAN_DERIVED</x:v>
      </x:c>
      <x:c r="M133" s="2" t="str">
        <x:v>SUPPLIER_QUOTE</x:v>
      </x:c>
      <x:c r="N133" s="2" t="str">
        <x:v>NEEDS_REVIEW</x:v>
      </x:c>
      <x:c r="O133" s="22" t="str">
        <x:v>A1.3/2 p7</x:v>
      </x:c>
      <x:c r="P133" s="22" t="str">
        <x:v>22 x22 x (4/12) /27</x:v>
      </x:c>
      <x:c r="Q133" s="22" t="str">
        <x:v>22 x22 ft x4 in; excludes grade-beam increment</x:v>
      </x:c>
      <x:c r="R133" s="21"/>
      <x:c r="S133" s="21"/>
      <x:c r="T133" s="17" t="str">
        <x:f>IF(AND(ISNUMBER(K133),ISNUMBER(R133),OR(M133="RETAIL",M133="SPECIAL_ORDER")),K133*R133,"")</x:f>
      </x:c>
      <x:c r="U133" s="17" t="str">
        <x:f>IF(AND(ISNUMBER(K133),ISNUMBER(S133),OR(M133="RETAIL",M133="SPECIAL_ORDER")),K133*S133,"")</x:f>
      </x:c>
      <x:c r="V133" s="17" t="str">
        <x:f>IF(AND(ISNUMBER(T133),ISNUMBER(U133)),MIN(T133,U133),IF(ISNUMBER(T133),T133,IF(ISNUMBER(U133),U133,"")))</x:f>
      </x:c>
      <x:c r="W133" s="22" t="str">
        <x:v>Reinforced grade beam unresolved; concrete strength/increment unconfirmed.</x:v>
      </x:c>
    </x:row>
    <x:row r="134" ht="55" customHeight="1">
      <x:c r="A134" s="12" t="str">
        <x:v>M128</x:v>
      </x:c>
      <x:c r="B134" s="12" t="str">
        <x:v>Garage</x:v>
      </x:c>
      <x:c r="C134" s="23" t="str">
        <x:v>Foundation &amp; slab</x:v>
      </x:c>
      <x:c r="D134" s="23" t="str">
        <x:v>Garage granular base</x:v>
      </x:c>
      <x:c r="E134" s="12" t="str">
        <x:v>CY</x:v>
      </x:c>
      <x:c r="F134" s="16" t="n">
        <x:f>22*22/3/27</x:f>
        <x:v>5.975308641975309</x:v>
      </x:c>
      <x:c r="G134" s="19" t="n">
        <x:v>0</x:v>
      </x:c>
      <x:c r="H134" s="16" t="n">
        <x:f>IF(ISNUMBER(F134),F134*G134,"")</x:f>
        <x:v>0</x:v>
      </x:c>
      <x:c r="I134" s="16" t="n">
        <x:f>IF(ISNUMBER(F134),F134+H134,"")</x:f>
        <x:v>5.975308641975309</x:v>
      </x:c>
      <x:c r="J134" s="20"/>
      <x:c r="K134" s="16" t="str">
        <x:f>IF(ISNUMBER(I134),IF(ISNUMBER(J134),ROUNDUP(I134/J134,0)*J134,""),"")</x:f>
      </x:c>
      <x:c r="L134" s="12" t="str">
        <x:v>PLAN_DERIVED</x:v>
      </x:c>
      <x:c r="M134" s="12" t="str">
        <x:v>SUPPLIER_QUOTE</x:v>
      </x:c>
      <x:c r="N134" s="12" t="str">
        <x:v>NEEDS_REVIEW</x:v>
      </x:c>
      <x:c r="O134" s="23" t="str">
        <x:v>A1.3/2 p7</x:v>
      </x:c>
      <x:c r="P134" s="23" t="str">
        <x:v>22 x22 x (4/12) /27</x:v>
      </x:c>
      <x:c r="Q134" s="23" t="str">
        <x:v>22 x22 ft x4 in granular fill</x:v>
      </x:c>
      <x:c r="R134" s="21"/>
      <x:c r="S134" s="21"/>
      <x:c r="T134" s="18" t="str">
        <x:f>IF(AND(ISNUMBER(K134),ISNUMBER(R134),OR(M134="RETAIL",M134="SPECIAL_ORDER")),K134*R134,"")</x:f>
      </x:c>
      <x:c r="U134" s="18" t="str">
        <x:f>IF(AND(ISNUMBER(K134),ISNUMBER(S134),OR(M134="RETAIL",M134="SPECIAL_ORDER")),K134*S134,"")</x:f>
      </x:c>
      <x:c r="V134" s="18" t="str">
        <x:f>IF(AND(ISNUMBER(T134),ISNUMBER(U134)),MIN(T134,U134),IF(ISNUMBER(T134),T134,IF(ISNUMBER(U134),U134,"")))</x:f>
      </x:c>
      <x:c r="W134" s="23" t="str">
        <x:v>Geometric volume; no compaction factor or delivery increment assumed.</x:v>
      </x:c>
    </x:row>
    <x:row r="135" ht="55" customHeight="1">
      <x:c r="A135" s="2" t="str">
        <x:v>M129</x:v>
      </x:c>
      <x:c r="B135" s="2" t="str">
        <x:v>Garage</x:v>
      </x:c>
      <x:c r="C135" s="22" t="str">
        <x:v>Foundation &amp; slab</x:v>
      </x:c>
      <x:c r="D135" s="22" t="str">
        <x:v>Garage grade beam and reinforcement</x:v>
      </x:c>
      <x:c r="E135" s="2" t="str">
        <x:v>CY</x:v>
      </x:c>
      <x:c r="F135" s="15"/>
      <x:c r="G135" s="19" t="n">
        <x:v>0.05</x:v>
      </x:c>
      <x:c r="H135" s="15" t="str">
        <x:f>IF(ISNUMBER(F135),F135*G135,"")</x:f>
      </x:c>
      <x:c r="I135" s="15" t="str">
        <x:f>IF(ISNUMBER(F135),F135+H135,"")</x:f>
      </x:c>
      <x:c r="J135" s="20"/>
      <x:c r="K135" s="15" t="str">
        <x:f>IF(ISNUMBER(I135),IF(ISNUMBER(J135),ROUNDUP(I135/J135,0)*J135,""),"")</x:f>
      </x:c>
      <x:c r="L135" s="2" t="str">
        <x:v>UNRESOLVED</x:v>
      </x:c>
      <x:c r="M135" s="2" t="str">
        <x:v>SUPPLIER_QUOTE</x:v>
      </x:c>
      <x:c r="N135" s="2" t="str">
        <x:v>BLOCKED</x:v>
      </x:c>
      <x:c r="O135" s="22" t="str">
        <x:v>A1.3/2 p7</x:v>
      </x:c>
      <x:c r="P135" s="22" t="str">
        <x:v>Cross-section and reinforcing design must be supplied.</x:v>
      </x:c>
      <x:c r="Q135" s="22" t="str">
        <x:v>Reinforced concrete grade beam; section not supplied</x:v>
      </x:c>
      <x:c r="R135" s="21"/>
      <x:c r="S135" s="21"/>
      <x:c r="T135" s="17" t="str">
        <x:f>IF(AND(ISNUMBER(K135),ISNUMBER(R135),OR(M135="RETAIL",M135="SPECIAL_ORDER")),K135*R135,"")</x:f>
      </x:c>
      <x:c r="U135" s="17" t="str">
        <x:f>IF(AND(ISNUMBER(K135),ISNUMBER(S135),OR(M135="RETAIL",M135="SPECIAL_ORDER")),K135*S135,"")</x:f>
      </x:c>
      <x:c r="V135" s="17" t="str">
        <x:f>IF(AND(ISNUMBER(T135),ISNUMBER(U135)),MIN(T135,U135),IF(ISNUMBER(T135),T135,IF(ISNUMBER(U135),U135,"")))</x:f>
      </x:c>
      <x:c r="W135" s="22" t="str">
        <x:v>C10: grade beam dimensions/rebar absent.</x:v>
      </x:c>
    </x:row>
    <x:row r="136" ht="55" customHeight="1">
      <x:c r="A136" s="12" t="str">
        <x:v>M130</x:v>
      </x:c>
      <x:c r="B136" s="12" t="str">
        <x:v>Garage</x:v>
      </x:c>
      <x:c r="C136" s="23" t="str">
        <x:v>Wall framing</x:v>
      </x:c>
      <x:c r="D136" s="23" t="str">
        <x:v>Garage wall studs and plates</x:v>
      </x:c>
      <x:c r="E136" s="12" t="str">
        <x:v>ea</x:v>
      </x:c>
      <x:c r="F136" s="16"/>
      <x:c r="G136" s="19" t="n">
        <x:v>0.1</x:v>
      </x:c>
      <x:c r="H136" s="16" t="str">
        <x:f>IF(ISNUMBER(F136),F136*G136,"")</x:f>
      </x:c>
      <x:c r="I136" s="16" t="str">
        <x:f>IF(ISNUMBER(F136),F136+H136,"")</x:f>
      </x:c>
      <x:c r="J136" s="20"/>
      <x:c r="K136" s="16" t="str">
        <x:f>IF(ISNUMBER(I136),IF(ISNUMBER(J136),ROUNDUP(I136/J136,0)*J136,""),"")</x:f>
      </x:c>
      <x:c r="L136" s="12" t="str">
        <x:v>UNRESOLVED</x:v>
      </x:c>
      <x:c r="M136" s="12" t="str">
        <x:v>RETAIL</x:v>
      </x:c>
      <x:c r="N136" s="12" t="str">
        <x:v>BLOCKED</x:v>
      </x:c>
      <x:c r="O136" s="23" t="str">
        <x:v>A1.3 p7</x:v>
      </x:c>
      <x:c r="P136" s="23" t="str">
        <x:v>9 ft wall elevations; no assumption that house 2x6 assembly applies.</x:v>
      </x:c>
      <x:c r="Q136" s="23" t="str">
        <x:v>Wall stud spacing/assembly is not specified by a dedicated garage section</x:v>
      </x:c>
      <x:c r="R136" s="21"/>
      <x:c r="S136" s="21"/>
      <x:c r="T136" s="18" t="str">
        <x:f>IF(AND(ISNUMBER(K136),ISNUMBER(R136),OR(M136="RETAIL",M136="SPECIAL_ORDER")),K136*R136,"")</x:f>
      </x:c>
      <x:c r="U136" s="18" t="str">
        <x:f>IF(AND(ISNUMBER(K136),ISNUMBER(S136),OR(M136="RETAIL",M136="SPECIAL_ORDER")),K136*S136,"")</x:f>
      </x:c>
      <x:c r="V136" s="18" t="str">
        <x:f>IF(AND(ISNUMBER(T136),ISNUMBER(U136)),MIN(T136,U136),IF(ISNUMBER(T136),T136,IF(ISNUMBER(U136),U136,"")))</x:f>
      </x:c>
      <x:c r="W136" s="23" t="str"/>
    </x:row>
    <x:row r="137" ht="55" customHeight="1">
      <x:c r="A137" s="2" t="str">
        <x:v>M131</x:v>
      </x:c>
      <x:c r="B137" s="2" t="str">
        <x:v>Garage</x:v>
      </x:c>
      <x:c r="C137" s="22" t="str">
        <x:v>Wall framing</x:v>
      </x:c>
      <x:c r="D137" s="22" t="str">
        <x:v>Overhead door header</x:v>
      </x:c>
      <x:c r="E137" s="2" t="str">
        <x:v>ea</x:v>
      </x:c>
      <x:c r="F137" s="15" t="n">
        <x:v>3</x:v>
      </x:c>
      <x:c r="G137" s="19" t="n">
        <x:v>0</x:v>
      </x:c>
      <x:c r="H137" s="15" t="n">
        <x:f>IF(ISNUMBER(F137),F137*G137,"")</x:f>
        <x:v>0</x:v>
      </x:c>
      <x:c r="I137" s="15" t="n">
        <x:f>IF(ISNUMBER(F137),F137+H137,"")</x:f>
        <x:v>3</x:v>
      </x:c>
      <x:c r="J137" s="20"/>
      <x:c r="K137" s="15" t="str">
        <x:f>IF(ISNUMBER(I137),IF(ISNUMBER(J137),ROUNDUP(I137/J137,0)*J137,""),"")</x:f>
      </x:c>
      <x:c r="L137" s="2" t="str">
        <x:v>PLAN_EXACT</x:v>
      </x:c>
      <x:c r="M137" s="2" t="str">
        <x:v>RETAIL</x:v>
      </x:c>
      <x:c r="N137" s="2" t="str">
        <x:v>NEEDS_REVIEW</x:v>
      </x:c>
      <x:c r="O137" s="22" t="str">
        <x:v>A1.3/3 p7</x:v>
      </x:c>
      <x:c r="P137" s="22" t="str">
        <x:v>(3)2x12 header; opening 16 ft.</x:v>
      </x:c>
      <x:c r="Q137" s="22" t="str">
        <x:v>Three 2x12 plies over 16 ft opening</x:v>
      </x:c>
      <x:c r="R137" s="21"/>
      <x:c r="S137" s="21"/>
      <x:c r="T137" s="17" t="str">
        <x:f>IF(AND(ISNUMBER(K137),ISNUMBER(R137),OR(M137="RETAIL",M137="SPECIAL_ORDER")),K137*R137,"")</x:f>
      </x:c>
      <x:c r="U137" s="17" t="str">
        <x:f>IF(AND(ISNUMBER(K137),ISNUMBER(S137),OR(M137="RETAIL",M137="SPECIAL_ORDER")),K137*S137,"")</x:f>
      </x:c>
      <x:c r="V137" s="17" t="str">
        <x:f>IF(AND(ISNUMBER(T137),ISNUMBER(U137)),MIN(T137,U137),IF(ISNUMBER(T137),T137,IF(ISNUMBER(U137),U137,"")))</x:f>
      </x:c>
      <x:c r="W137" s="22" t="str">
        <x:v>Bearing length, member stock and structural confirmation needed.</x:v>
      </x:c>
    </x:row>
    <x:row r="138" ht="55" customHeight="1">
      <x:c r="A138" s="12" t="str">
        <x:v>M132</x:v>
      </x:c>
      <x:c r="B138" s="12" t="str">
        <x:v>Garage</x:v>
      </x:c>
      <x:c r="C138" s="23" t="str">
        <x:v>Wall framing</x:v>
      </x:c>
      <x:c r="D138" s="23" t="str">
        <x:v>Overhead header end-post members</x:v>
      </x:c>
      <x:c r="E138" s="12" t="str">
        <x:v>ea</x:v>
      </x:c>
      <x:c r="F138" s="16" t="n">
        <x:f>3*2</x:f>
        <x:v>6</x:v>
      </x:c>
      <x:c r="G138" s="19" t="n">
        <x:v>0</x:v>
      </x:c>
      <x:c r="H138" s="16" t="n">
        <x:f>IF(ISNUMBER(F138),F138*G138,"")</x:f>
        <x:v>0</x:v>
      </x:c>
      <x:c r="I138" s="16" t="n">
        <x:f>IF(ISNUMBER(F138),F138+H138,"")</x:f>
        <x:v>6</x:v>
      </x:c>
      <x:c r="J138" s="20"/>
      <x:c r="K138" s="16" t="str">
        <x:f>IF(ISNUMBER(I138),IF(ISNUMBER(J138),ROUNDUP(I138/J138,0)*J138,""),"")</x:f>
      </x:c>
      <x:c r="L138" s="12" t="str">
        <x:v>PLAN_DERIVED</x:v>
      </x:c>
      <x:c r="M138" s="12" t="str">
        <x:v>RETAIL</x:v>
      </x:c>
      <x:c r="N138" s="12" t="str">
        <x:v>NEEDS_REVIEW</x:v>
      </x:c>
      <x:c r="O138" s="23" t="str">
        <x:v>A1.3/3 p7</x:v>
      </x:c>
      <x:c r="P138" s="23" t="str">
        <x:v>3 members x2 ends</x:v>
      </x:c>
      <x:c r="Q138" s="23" t="str">
        <x:v>Three 2x4 members each end</x:v>
      </x:c>
      <x:c r="R138" s="21"/>
      <x:c r="S138" s="21"/>
      <x:c r="T138" s="18" t="str">
        <x:f>IF(AND(ISNUMBER(K138),ISNUMBER(R138),OR(M138="RETAIL",M138="SPECIAL_ORDER")),K138*R138,"")</x:f>
      </x:c>
      <x:c r="U138" s="18" t="str">
        <x:f>IF(AND(ISNUMBER(K138),ISNUMBER(S138),OR(M138="RETAIL",M138="SPECIAL_ORDER")),K138*S138,"")</x:f>
      </x:c>
      <x:c r="V138" s="18" t="str">
        <x:f>IF(AND(ISNUMBER(T138),ISNUMBER(U138)),MIN(T138,U138),IF(ISNUMBER(T138),T138,IF(ISNUMBER(U138),U138,"")))</x:f>
      </x:c>
      <x:c r="W138" s="23" t="str">
        <x:v>Cut height and connection details unresolved.</x:v>
      </x:c>
    </x:row>
    <x:row r="139" ht="55" customHeight="1">
      <x:c r="A139" s="2" t="str">
        <x:v>M133</x:v>
      </x:c>
      <x:c r="B139" s="2" t="str">
        <x:v>Garage</x:v>
      </x:c>
      <x:c r="C139" s="22" t="str">
        <x:v>Wall framing</x:v>
      </x:c>
      <x:c r="D139" s="22" t="str">
        <x:v>Side-door/window header plies</x:v>
      </x:c>
      <x:c r="E139" s="2" t="str">
        <x:v>ea</x:v>
      </x:c>
      <x:c r="F139" s="15" t="n">
        <x:f>3*2</x:f>
        <x:v>6</x:v>
      </x:c>
      <x:c r="G139" s="19" t="n">
        <x:v>0</x:v>
      </x:c>
      <x:c r="H139" s="15" t="n">
        <x:f>IF(ISNUMBER(F139),F139*G139,"")</x:f>
        <x:v>0</x:v>
      </x:c>
      <x:c r="I139" s="15" t="n">
        <x:f>IF(ISNUMBER(F139),F139+H139,"")</x:f>
        <x:v>6</x:v>
      </x:c>
      <x:c r="J139" s="20"/>
      <x:c r="K139" s="15" t="str">
        <x:f>IF(ISNUMBER(I139),IF(ISNUMBER(J139),ROUNDUP(I139/J139,0)*J139,""),"")</x:f>
      </x:c>
      <x:c r="L139" s="2" t="str">
        <x:v>PLAN_DERIVED</x:v>
      </x:c>
      <x:c r="M139" s="2" t="str">
        <x:v>RETAIL</x:v>
      </x:c>
      <x:c r="N139" s="2" t="str">
        <x:v>NEEDS_REVIEW</x:v>
      </x:c>
      <x:c r="O139" s="22" t="str">
        <x:v>A1.3/1,3 p7</x:v>
      </x:c>
      <x:c r="P139" s="22" t="str">
        <x:v>Two W2 openings + one 014 side door; 2 plies each.</x:v>
      </x:c>
      <x:c r="Q139" s="22" t="str">
        <x:v>Two 2x8 plies per tagged side door/window opening</x:v>
      </x:c>
      <x:c r="R139" s="21"/>
      <x:c r="S139" s="21"/>
      <x:c r="T139" s="17" t="str">
        <x:f>IF(AND(ISNUMBER(K139),ISNUMBER(R139),OR(M139="RETAIL",M139="SPECIAL_ORDER")),K139*R139,"")</x:f>
      </x:c>
      <x:c r="U139" s="17" t="str">
        <x:f>IF(AND(ISNUMBER(K139),ISNUMBER(S139),OR(M139="RETAIL",M139="SPECIAL_ORDER")),K139*S139,"")</x:f>
      </x:c>
      <x:c r="V139" s="17" t="str">
        <x:f>IF(AND(ISNUMBER(T139),ISNUMBER(U139)),MIN(T139,U139),IF(ISNUMBER(T139),T139,IF(ISNUMBER(U139),U139,"")))</x:f>
      </x:c>
      <x:c r="W139" s="22" t="str">
        <x:v>Bearing and header stock lengths require review.</x:v>
      </x:c>
    </x:row>
    <x:row r="140" ht="55" customHeight="1">
      <x:c r="A140" s="12" t="str">
        <x:v>M134</x:v>
      </x:c>
      <x:c r="B140" s="12" t="str">
        <x:v>Garage</x:v>
      </x:c>
      <x:c r="C140" s="23" t="str">
        <x:v>Roof framing</x:v>
      </x:c>
      <x:c r="D140" s="23" t="str">
        <x:v>Garage rafter layout positions</x:v>
      </x:c>
      <x:c r="E140" s="12" t="str">
        <x:v>ea</x:v>
      </x:c>
      <x:c r="F140" s="16" t="n">
        <x:f>2*(ROUNDUP(22/(16/12),0)+1)</x:f>
        <x:v>36</x:v>
      </x:c>
      <x:c r="G140" s="19" t="n">
        <x:v>0.1</x:v>
      </x:c>
      <x:c r="H140" s="16" t="n">
        <x:f>IF(ISNUMBER(F140),F140*G140,"")</x:f>
        <x:v>3.6</x:v>
      </x:c>
      <x:c r="I140" s="16" t="n">
        <x:f>IF(ISNUMBER(F140),F140+H140,"")</x:f>
        <x:v>39.6</x:v>
      </x:c>
      <x:c r="J140" s="20"/>
      <x:c r="K140" s="16" t="str">
        <x:f>IF(ISNUMBER(I140),IF(ISNUMBER(J140),ROUNDUP(I140/J140,0)*J140,""),"")</x:f>
      </x:c>
      <x:c r="L140" s="12" t="str">
        <x:v>PLAN_DERIVED</x:v>
      </x:c>
      <x:c r="M140" s="12" t="str">
        <x:v>RETAIL</x:v>
      </x:c>
      <x:c r="N140" s="12" t="str">
        <x:v>NEEDS_REVIEW</x:v>
      </x:c>
      <x:c r="O140" s="23" t="str">
        <x:v>A1.3/3 p7</x:v>
      </x:c>
      <x:c r="P140" s="23" t="str">
        <x:v>2 x (ROUNDUP(22/(16/12),0)+1)</x:v>
      </x:c>
      <x:c r="Q140" s="23" t="str">
        <x:v>2x10 @16 in OC; two slopes along 22 ft</x:v>
      </x:c>
      <x:c r="R140" s="21"/>
      <x:c r="S140" s="21"/>
      <x:c r="T140" s="18" t="str">
        <x:f>IF(AND(ISNUMBER(K140),ISNUMBER(R140),OR(M140="RETAIL",M140="SPECIAL_ORDER")),K140*R140,"")</x:f>
      </x:c>
      <x:c r="U140" s="18" t="str">
        <x:f>IF(AND(ISNUMBER(K140),ISNUMBER(S140),OR(M140="RETAIL",M140="SPECIAL_ORDER")),K140*S140,"")</x:f>
      </x:c>
      <x:c r="V140" s="18" t="str">
        <x:f>IF(AND(ISNUMBER(T140),ISNUMBER(U140)),MIN(T140,U140),IF(ISNUMBER(T140),T140,IF(ISNUMBER(U140),U140,"")))</x:f>
      </x:c>
      <x:c r="W140" s="23" t="str">
        <x:v>Layout estimate, not cut list. Gable framing/cut lengths excluded.</x:v>
      </x:c>
    </x:row>
    <x:row r="141" ht="55" customHeight="1">
      <x:c r="A141" s="2" t="str">
        <x:v>M135</x:v>
      </x:c>
      <x:c r="B141" s="2" t="str">
        <x:v>Garage</x:v>
      </x:c>
      <x:c r="C141" s="22" t="str">
        <x:v>Roof framing</x:v>
      </x:c>
      <x:c r="D141" s="22" t="str">
        <x:v>Garage ceiling joist layout positions</x:v>
      </x:c>
      <x:c r="E141" s="2" t="str">
        <x:v>ea</x:v>
      </x:c>
      <x:c r="F141" s="15" t="n">
        <x:f>ROUNDUP(22/(16/12),0)+1</x:f>
        <x:v>18</x:v>
      </x:c>
      <x:c r="G141" s="19" t="n">
        <x:v>0.1</x:v>
      </x:c>
      <x:c r="H141" s="15" t="n">
        <x:f>IF(ISNUMBER(F141),F141*G141,"")</x:f>
        <x:v>1.8</x:v>
      </x:c>
      <x:c r="I141" s="15" t="n">
        <x:f>IF(ISNUMBER(F141),F141+H141,"")</x:f>
        <x:v>19.8</x:v>
      </x:c>
      <x:c r="J141" s="20"/>
      <x:c r="K141" s="15" t="str">
        <x:f>IF(ISNUMBER(I141),IF(ISNUMBER(J141),ROUNDUP(I141/J141,0)*J141,""),"")</x:f>
      </x:c>
      <x:c r="L141" s="2" t="str">
        <x:v>PLAN_DERIVED</x:v>
      </x:c>
      <x:c r="M141" s="2" t="str">
        <x:v>RETAIL</x:v>
      </x:c>
      <x:c r="N141" s="2" t="str">
        <x:v>NEEDS_REVIEW</x:v>
      </x:c>
      <x:c r="O141" s="22" t="str">
        <x:v>A1.3/3 p7</x:v>
      </x:c>
      <x:c r="P141" s="22" t="str">
        <x:v>ROUNDUP(22/(16/12),0)+1</x:v>
      </x:c>
      <x:c r="Q141" s="22" t="str">
        <x:v>2x10 @16 in OC along 22 ft</x:v>
      </x:c>
      <x:c r="R141" s="21"/>
      <x:c r="S141" s="21"/>
      <x:c r="T141" s="17" t="str">
        <x:f>IF(AND(ISNUMBER(K141),ISNUMBER(R141),OR(M141="RETAIL",M141="SPECIAL_ORDER")),K141*R141,"")</x:f>
      </x:c>
      <x:c r="U141" s="17" t="str">
        <x:f>IF(AND(ISNUMBER(K141),ISNUMBER(S141),OR(M141="RETAIL",M141="SPECIAL_ORDER")),K141*S141,"")</x:f>
      </x:c>
      <x:c r="V141" s="17" t="str">
        <x:f>IF(AND(ISNUMBER(T141),ISNUMBER(U141)),MIN(T141,U141),IF(ISNUMBER(T141),T141,IF(ISNUMBER(U141),U141,"")))</x:f>
      </x:c>
      <x:c r="W141" s="22" t="str">
        <x:v>Span/stock length and bearing design require confirmation.</x:v>
      </x:c>
    </x:row>
    <x:row r="142" ht="55" customHeight="1">
      <x:c r="A142" s="12" t="str">
        <x:v>M136</x:v>
      </x:c>
      <x:c r="B142" s="12" t="str">
        <x:v>Garage</x:v>
      </x:c>
      <x:c r="C142" s="23" t="str">
        <x:v>Roof framing</x:v>
      </x:c>
      <x:c r="D142" s="23" t="str">
        <x:v>Garage ridge member</x:v>
      </x:c>
      <x:c r="E142" s="12" t="str">
        <x:v>ea</x:v>
      </x:c>
      <x:c r="F142" s="16" t="n">
        <x:v>1</x:v>
      </x:c>
      <x:c r="G142" s="19" t="n">
        <x:v>0</x:v>
      </x:c>
      <x:c r="H142" s="16" t="n">
        <x:f>IF(ISNUMBER(F142),F142*G142,"")</x:f>
        <x:v>0</x:v>
      </x:c>
      <x:c r="I142" s="16" t="n">
        <x:f>IF(ISNUMBER(F142),F142+H142,"")</x:f>
        <x:v>1</x:v>
      </x:c>
      <x:c r="J142" s="20"/>
      <x:c r="K142" s="16" t="str">
        <x:f>IF(ISNUMBER(I142),IF(ISNUMBER(J142),ROUNDUP(I142/J142,0)*J142,""),"")</x:f>
      </x:c>
      <x:c r="L142" s="12" t="str">
        <x:v>PLAN_EXACT</x:v>
      </x:c>
      <x:c r="M142" s="12" t="str">
        <x:v>RETAIL</x:v>
      </x:c>
      <x:c r="N142" s="12" t="str">
        <x:v>NEEDS_REVIEW</x:v>
      </x:c>
      <x:c r="O142" s="23" t="str">
        <x:v>A1.3/3 p7</x:v>
      </x:c>
      <x:c r="P142" s="23" t="str">
        <x:v>One continuous ridge indicated.</x:v>
      </x:c>
      <x:c r="Q142" s="23" t="str">
        <x:v>2x12 ridge beam</x:v>
      </x:c>
      <x:c r="R142" s="21"/>
      <x:c r="S142" s="21"/>
      <x:c r="T142" s="18" t="str">
        <x:f>IF(AND(ISNUMBER(K142),ISNUMBER(R142),OR(M142="RETAIL",M142="SPECIAL_ORDER")),K142*R142,"")</x:f>
      </x:c>
      <x:c r="U142" s="18" t="str">
        <x:f>IF(AND(ISNUMBER(K142),ISNUMBER(S142),OR(M142="RETAIL",M142="SPECIAL_ORDER")),K142*S142,"")</x:f>
      </x:c>
      <x:c r="V142" s="18" t="str">
        <x:f>IF(AND(ISNUMBER(T142),ISNUMBER(U142)),MIN(T142,U142),IF(ISNUMBER(T142),T142,IF(ISNUMBER(U142),U142,"")))</x:f>
      </x:c>
      <x:c r="W142" s="23" t="str">
        <x:v>22 ft building dimension; overhang/end and stock splice design unresolved.</x:v>
      </x:c>
    </x:row>
    <x:row r="143" ht="55" customHeight="1">
      <x:c r="A143" s="2" t="str">
        <x:v>M137</x:v>
      </x:c>
      <x:c r="B143" s="2" t="str">
        <x:v>Garage</x:v>
      </x:c>
      <x:c r="C143" s="22" t="str">
        <x:v>Roof framing</x:v>
      </x:c>
      <x:c r="D143" s="22" t="str">
        <x:v>Outriggers, bridging and connections</x:v>
      </x:c>
      <x:c r="E143" s="2" t="str">
        <x:v>ea</x:v>
      </x:c>
      <x:c r="F143" s="15"/>
      <x:c r="G143" s="19" t="n">
        <x:v>0</x:v>
      </x:c>
      <x:c r="H143" s="15" t="str">
        <x:f>IF(ISNUMBER(F143),F143*G143,"")</x:f>
      </x:c>
      <x:c r="I143" s="15" t="str">
        <x:f>IF(ISNUMBER(F143),F143+H143,"")</x:f>
      </x:c>
      <x:c r="J143" s="20"/>
      <x:c r="K143" s="15" t="str">
        <x:f>IF(ISNUMBER(I143),IF(ISNUMBER(J143),ROUNDUP(I143/J143,0)*J143,""),"")</x:f>
      </x:c>
      <x:c r="L143" s="2" t="str">
        <x:v>UNRESOLVED</x:v>
      </x:c>
      <x:c r="M143" s="2" t="str">
        <x:v>RETAIL</x:v>
      </x:c>
      <x:c r="N143" s="2" t="str">
        <x:v>BLOCKED</x:v>
      </x:c>
      <x:c r="O143" s="22" t="str">
        <x:v>A1.3/3 p7</x:v>
      </x:c>
      <x:c r="P143" s="22" t="str">
        <x:v>Locations and complete connection schedule need review.</x:v>
      </x:c>
      <x:c r="Q143" s="22" t="str">
        <x:v>2x4 outriggers @2 ft OC; bottom chord bridging; roof/wall fasteners</x:v>
      </x:c>
      <x:c r="R143" s="21"/>
      <x:c r="S143" s="21"/>
      <x:c r="T143" s="17" t="str">
        <x:f>IF(AND(ISNUMBER(K143),ISNUMBER(R143),OR(M143="RETAIL",M143="SPECIAL_ORDER")),K143*R143,"")</x:f>
      </x:c>
      <x:c r="U143" s="17" t="str">
        <x:f>IF(AND(ISNUMBER(K143),ISNUMBER(S143),OR(M143="RETAIL",M143="SPECIAL_ORDER")),K143*S143,"")</x:f>
      </x:c>
      <x:c r="V143" s="17" t="str">
        <x:f>IF(AND(ISNUMBER(T143),ISNUMBER(U143)),MIN(T143,U143),IF(ISNUMBER(T143),T143,IF(ISNUMBER(U143),U143,"")))</x:f>
      </x:c>
      <x:c r="W143" s="22" t="str"/>
    </x:row>
    <x:row r="144" ht="55" customHeight="1">
      <x:c r="A144" s="12" t="str">
        <x:v>M138</x:v>
      </x:c>
      <x:c r="B144" s="12" t="str">
        <x:v>Garage</x:v>
      </x:c>
      <x:c r="C144" s="23" t="str">
        <x:v>Sheathing</x:v>
      </x:c>
      <x:c r="D144" s="23" t="str">
        <x:v>Garage roof sheathing coverage</x:v>
      </x:c>
      <x:c r="E144" s="12" t="str">
        <x:v>SF</x:v>
      </x:c>
      <x:c r="F144" s="16" t="n">
        <x:f>2*(22+2)*SQRT(((22+2)/2)^2+(((22+2)/2)*5/12)^2)</x:f>
        <x:v>624</x:v>
      </x:c>
      <x:c r="G144" s="19" t="n">
        <x:v>0.1</x:v>
      </x:c>
      <x:c r="H144" s="16" t="n">
        <x:f>IF(ISNUMBER(F144),F144*G144,"")</x:f>
        <x:v>62.400000000000006</x:v>
      </x:c>
      <x:c r="I144" s="16" t="n">
        <x:f>IF(ISNUMBER(F144),F144+H144,"")</x:f>
        <x:v>686.4</x:v>
      </x:c>
      <x:c r="J144" s="20"/>
      <x:c r="K144" s="16" t="str">
        <x:f>IF(ISNUMBER(I144),IF(ISNUMBER(J144),ROUNDUP(I144/J144,0)*J144,""),"")</x:f>
      </x:c>
      <x:c r="L144" s="12" t="str">
        <x:v>PLAN_DERIVED</x:v>
      </x:c>
      <x:c r="M144" s="12" t="str">
        <x:v>RETAIL</x:v>
      </x:c>
      <x:c r="N144" s="12" t="str">
        <x:v>NEEDS_REVIEW</x:v>
      </x:c>
      <x:c r="O144" s="23" t="str">
        <x:v>A1.3/3-7 p7</x:v>
      </x:c>
      <x:c r="P144" s="23" t="str">
        <x:v>Two roof planes: 2 x24 x SQRT(12^2+5^2)=624 SF; panel yield 32 SF (4x8).</x:v>
      </x:c>
      <x:c r="Q144" s="23" t="str">
        <x:v>7/16 in OSB; 1 ft overhangs; 5:12 gable</x:v>
      </x:c>
      <x:c r="R144" s="21"/>
      <x:c r="S144" s="21"/>
      <x:c r="T144" s="18" t="str">
        <x:f>IF(AND(ISNUMBER(K144),ISNUMBER(R144),OR(M144="RETAIL",M144="SPECIAL_ORDER")),K144*R144,"")</x:f>
      </x:c>
      <x:c r="U144" s="18" t="str">
        <x:f>IF(AND(ISNUMBER(K144),ISNUMBER(S144),OR(M144="RETAIL",M144="SPECIAL_ORDER")),K144*S144,"")</x:f>
      </x:c>
      <x:c r="V144" s="18" t="str">
        <x:f>IF(AND(ISNUMBER(T144),ISNUMBER(U144)),MIN(T144,U144),IF(ISNUMBER(T144),T144,IF(ISNUMBER(U144),U144,"")))</x:f>
      </x:c>
      <x:c r="W144" s="23" t="str">
        <x:v>32 SF is a provisional standard 4x8 panel assumption; panel size not written on A1.3.</x:v>
      </x:c>
    </x:row>
    <x:row r="145" ht="55" customHeight="1">
      <x:c r="A145" s="2" t="str">
        <x:v>M139</x:v>
      </x:c>
      <x:c r="B145" s="2" t="str">
        <x:v>Garage</x:v>
      </x:c>
      <x:c r="C145" s="22" t="str">
        <x:v>Roofing / dry-in</x:v>
      </x:c>
      <x:c r="D145" s="22" t="str">
        <x:v>Garage architectural shingles</x:v>
      </x:c>
      <x:c r="E145" s="2" t="str">
        <x:v>SF</x:v>
      </x:c>
      <x:c r="F145" s="15" t="n">
        <x:f>2*24*SQRT(12^2+5^2)</x:f>
        <x:v>624</x:v>
      </x:c>
      <x:c r="G145" s="19" t="n">
        <x:v>0.1</x:v>
      </x:c>
      <x:c r="H145" s="15" t="n">
        <x:f>IF(ISNUMBER(F145),F145*G145,"")</x:f>
        <x:v>62.400000000000006</x:v>
      </x:c>
      <x:c r="I145" s="15" t="n">
        <x:f>IF(ISNUMBER(F145),F145+H145,"")</x:f>
        <x:v>686.4</x:v>
      </x:c>
      <x:c r="J145" s="20"/>
      <x:c r="K145" s="15" t="str">
        <x:f>IF(ISNUMBER(I145),IF(ISNUMBER(J145),ROUNDUP(I145/J145,0)*J145,""),"")</x:f>
      </x:c>
      <x:c r="L145" s="2" t="str">
        <x:v>PLAN_DERIVED</x:v>
      </x:c>
      <x:c r="M145" s="2" t="str">
        <x:v>RETAIL</x:v>
      </x:c>
      <x:c r="N145" s="2" t="str">
        <x:v>NEEDS_REVIEW</x:v>
      </x:c>
      <x:c r="O145" s="22" t="str">
        <x:v>A1.3/4-7 p7</x:v>
      </x:c>
      <x:c r="P145" s="22" t="str">
        <x:v>2 planes x24 ft length x13 ft slope length</x:v>
      </x:c>
      <x:c r="Q145" s="22" t="str">
        <x:v>Same design intent as house; 5:12 roof, 1 ft overhangs</x:v>
      </x:c>
      <x:c r="R145" s="21"/>
      <x:c r="S145" s="21"/>
      <x:c r="T145" s="17" t="str">
        <x:f>IF(AND(ISNUMBER(K145),ISNUMBER(R145),OR(M145="RETAIL",M145="SPECIAL_ORDER")),K145*R145,"")</x:f>
      </x:c>
      <x:c r="U145" s="17" t="str">
        <x:f>IF(AND(ISNUMBER(K145),ISNUMBER(S145),OR(M145="RETAIL",M145="SPECIAL_ORDER")),K145*S145,"")</x:f>
      </x:c>
      <x:c r="V145" s="17" t="str">
        <x:f>IF(AND(ISNUMBER(T145),ISNUMBER(U145)),MIN(T145,U145),IF(ISNUMBER(T145),T145,IF(ISNUMBER(U145),U145,"")))</x:f>
      </x:c>
      <x:c r="W145" s="22" t="str">
        <x:v>686.4 SF theoretical after waste; bundle coverage unverified.</x:v>
      </x:c>
    </x:row>
    <x:row r="146" ht="55" customHeight="1">
      <x:c r="A146" s="12" t="str">
        <x:v>M140</x:v>
      </x:c>
      <x:c r="B146" s="12" t="str">
        <x:v>Garage</x:v>
      </x:c>
      <x:c r="C146" s="23" t="str">
        <x:v>Roofing / dry-in</x:v>
      </x:c>
      <x:c r="D146" s="23" t="str">
        <x:v>Garage underlayment/flashing/ice barrier</x:v>
      </x:c>
      <x:c r="E146" s="12" t="str">
        <x:v>ea</x:v>
      </x:c>
      <x:c r="F146" s="16"/>
      <x:c r="G146" s="19" t="n">
        <x:v>0</x:v>
      </x:c>
      <x:c r="H146" s="16" t="str">
        <x:f>IF(ISNUMBER(F146),F146*G146,"")</x:f>
      </x:c>
      <x:c r="I146" s="16" t="str">
        <x:f>IF(ISNUMBER(F146),F146+H146,"")</x:f>
      </x:c>
      <x:c r="J146" s="20"/>
      <x:c r="K146" s="16" t="str">
        <x:f>IF(ISNUMBER(I146),IF(ISNUMBER(J146),ROUNDUP(I146/J146,0)*J146,""),"")</x:f>
      </x:c>
      <x:c r="L146" s="12" t="str">
        <x:v>UNRESOLVED</x:v>
      </x:c>
      <x:c r="M146" s="12" t="str">
        <x:v>RETAIL</x:v>
      </x:c>
      <x:c r="N146" s="12" t="str">
        <x:v>BLOCKED</x:v>
      </x:c>
      <x:c r="O146" s="23" t="str">
        <x:v>A1.3 p7</x:v>
      </x:c>
      <x:c r="P146" s="23" t="str">
        <x:v>Do not apply house accessory quantities to garage without assembly review.</x:v>
      </x:c>
      <x:c r="Q146" s="23" t="str">
        <x:v>Garage dry-in accessory specification needs confirmation</x:v>
      </x:c>
      <x:c r="R146" s="21"/>
      <x:c r="S146" s="21"/>
      <x:c r="T146" s="18" t="str">
        <x:f>IF(AND(ISNUMBER(K146),ISNUMBER(R146),OR(M146="RETAIL",M146="SPECIAL_ORDER")),K146*R146,"")</x:f>
      </x:c>
      <x:c r="U146" s="18" t="str">
        <x:f>IF(AND(ISNUMBER(K146),ISNUMBER(S146),OR(M146="RETAIL",M146="SPECIAL_ORDER")),K146*S146,"")</x:f>
      </x:c>
      <x:c r="V146" s="18" t="str">
        <x:f>IF(AND(ISNUMBER(T146),ISNUMBER(U146)),MIN(T146,U146),IF(ISNUMBER(T146),T146,IF(ISNUMBER(U146),U146,"")))</x:f>
      </x:c>
      <x:c r="W146" s="23" t="str"/>
    </x:row>
    <x:row r="147" ht="55" customHeight="1">
      <x:c r="A147" s="2" t="str">
        <x:v>M141</x:v>
      </x:c>
      <x:c r="B147" s="2" t="str">
        <x:v>Garage</x:v>
      </x:c>
      <x:c r="C147" s="22" t="str">
        <x:v>Exterior envelope</x:v>
      </x:c>
      <x:c r="D147" s="22" t="str">
        <x:v>Garage wall sheathing and WRB</x:v>
      </x:c>
      <x:c r="E147" s="2" t="str">
        <x:v>SF</x:v>
      </x:c>
      <x:c r="F147" s="15"/>
      <x:c r="G147" s="19" t="n">
        <x:v>0.1</x:v>
      </x:c>
      <x:c r="H147" s="15" t="str">
        <x:f>IF(ISNUMBER(F147),F147*G147,"")</x:f>
      </x:c>
      <x:c r="I147" s="15" t="str">
        <x:f>IF(ISNUMBER(F147),F147+H147,"")</x:f>
      </x:c>
      <x:c r="J147" s="20"/>
      <x:c r="K147" s="15" t="str">
        <x:f>IF(ISNUMBER(I147),IF(ISNUMBER(J147),ROUNDUP(I147/J147,0)*J147,""),"")</x:f>
      </x:c>
      <x:c r="L147" s="2" t="str">
        <x:v>UNRESOLVED</x:v>
      </x:c>
      <x:c r="M147" s="2" t="str">
        <x:v>RETAIL</x:v>
      </x:c>
      <x:c r="N147" s="2" t="str">
        <x:v>BLOCKED</x:v>
      </x:c>
      <x:c r="O147" s="22" t="str">
        <x:v>A1.3 p7</x:v>
      </x:c>
      <x:c r="P147" s="22" t="str">
        <x:v>Gross elevation geometry available; product/assembly specification absent.</x:v>
      </x:c>
      <x:c r="Q147" s="22" t="str">
        <x:v>Garage-specific assembly/thickness unresolved</x:v>
      </x:c>
      <x:c r="R147" s="21"/>
      <x:c r="S147" s="21"/>
      <x:c r="T147" s="17" t="str">
        <x:f>IF(AND(ISNUMBER(K147),ISNUMBER(R147),OR(M147="RETAIL",M147="SPECIAL_ORDER")),K147*R147,"")</x:f>
      </x:c>
      <x:c r="U147" s="17" t="str">
        <x:f>IF(AND(ISNUMBER(K147),ISNUMBER(S147),OR(M147="RETAIL",M147="SPECIAL_ORDER")),K147*S147,"")</x:f>
      </x:c>
      <x:c r="V147" s="17" t="str">
        <x:f>IF(AND(ISNUMBER(T147),ISNUMBER(U147)),MIN(T147,U147),IF(ISNUMBER(T147),T147,IF(ISNUMBER(U147),U147,"")))</x:f>
      </x:c>
      <x:c r="W147" s="22" t="str"/>
    </x:row>
    <x:row r="148" ht="55" customHeight="1">
      <x:c r="A148" s="12" t="str">
        <x:v>M142</x:v>
      </x:c>
      <x:c r="B148" s="12" t="str">
        <x:v>Garage</x:v>
      </x:c>
      <x:c r="C148" s="23" t="str">
        <x:v>Windows &amp; exterior doors</x:v>
      </x:c>
      <x:c r="D148" s="23" t="str">
        <x:v>Garage W2 windows</x:v>
      </x:c>
      <x:c r="E148" s="12" t="str">
        <x:v>ea</x:v>
      </x:c>
      <x:c r="F148" s="16" t="n">
        <x:v>2</x:v>
      </x:c>
      <x:c r="G148" s="19" t="n">
        <x:v>0</x:v>
      </x:c>
      <x:c r="H148" s="16" t="n">
        <x:f>IF(ISNUMBER(F148),F148*G148,"")</x:f>
        <x:v>0</x:v>
      </x:c>
      <x:c r="I148" s="16" t="n">
        <x:f>IF(ISNUMBER(F148),F148+H148,"")</x:f>
        <x:v>2</x:v>
      </x:c>
      <x:c r="J148" s="20" t="n">
        <x:v>1</x:v>
      </x:c>
      <x:c r="K148" s="16" t="n">
        <x:f>IF(ISNUMBER(I148),IF(ISNUMBER(J148),ROUNDUP(I148/J148,0)*J148,""),"")</x:f>
        <x:v>2</x:v>
      </x:c>
      <x:c r="L148" s="12" t="str">
        <x:v>PLAN_EXACT</x:v>
      </x:c>
      <x:c r="M148" s="12" t="str">
        <x:v>SPECIAL_ORDER</x:v>
      </x:c>
      <x:c r="N148" s="12" t="str">
        <x:v>NEEDS_REVIEW</x:v>
      </x:c>
      <x:c r="O148" s="23" t="str">
        <x:v>A1.3/1 p7; A1.1 window schedule p5</x:v>
      </x:c>
      <x:c r="P148" s="23" t="str">
        <x:v>Two garage W2 tags; house W2 counted separately.</x:v>
      </x:c>
      <x:c r="Q148" s="23" t="str">
        <x:v>3 x4 ft; D vinyl double-hung per house schedule</x:v>
      </x:c>
      <x:c r="R148" s="21"/>
      <x:c r="S148" s="21"/>
      <x:c r="T148" s="18" t="str">
        <x:f>IF(AND(ISNUMBER(K148),ISNUMBER(R148),OR(M148="RETAIL",M148="SPECIAL_ORDER")),K148*R148,"")</x:f>
      </x:c>
      <x:c r="U148" s="18" t="str">
        <x:f>IF(AND(ISNUMBER(K148),ISNUMBER(S148),OR(M148="RETAIL",M148="SPECIAL_ORDER")),K148*S148,"")</x:f>
      </x:c>
      <x:c r="V148" s="18" t="str">
        <x:f>IF(AND(ISNUMBER(T148),ISNUMBER(U148)),MIN(T148,U148),IF(ISNUMBER(T148),T148,IF(ISNUMBER(U148),U148,"")))</x:f>
      </x:c>
      <x:c r="W148" s="23" t="str">
        <x:v>Verify supplier unit/rough opening and glazing specification.</x:v>
      </x:c>
    </x:row>
    <x:row r="149" ht="55" customHeight="1">
      <x:c r="A149" s="2" t="str">
        <x:v>M143</x:v>
      </x:c>
      <x:c r="B149" s="2" t="str">
        <x:v>Garage</x:v>
      </x:c>
      <x:c r="C149" s="22" t="str">
        <x:v>Windows &amp; exterior doors</x:v>
      </x:c>
      <x:c r="D149" s="22" t="str">
        <x:v>Garage side door 014</x:v>
      </x:c>
      <x:c r="E149" s="2" t="str">
        <x:v>ea</x:v>
      </x:c>
      <x:c r="F149" s="15" t="n">
        <x:v>1</x:v>
      </x:c>
      <x:c r="G149" s="19" t="n">
        <x:v>0</x:v>
      </x:c>
      <x:c r="H149" s="15" t="n">
        <x:f>IF(ISNUMBER(F149),F149*G149,"")</x:f>
        <x:v>0</x:v>
      </x:c>
      <x:c r="I149" s="15" t="n">
        <x:f>IF(ISNUMBER(F149),F149+H149,"")</x:f>
        <x:v>1</x:v>
      </x:c>
      <x:c r="J149" s="20" t="n">
        <x:v>1</x:v>
      </x:c>
      <x:c r="K149" s="15" t="n">
        <x:f>IF(ISNUMBER(I149),IF(ISNUMBER(J149),ROUNDUP(I149/J149,0)*J149,""),"")</x:f>
        <x:v>1</x:v>
      </x:c>
      <x:c r="L149" s="2" t="str">
        <x:v>PLAN_EXACT</x:v>
      </x:c>
      <x:c r="M149" s="2" t="str">
        <x:v>SPECIAL_ORDER</x:v>
      </x:c>
      <x:c r="N149" s="2" t="str">
        <x:v>NEEDS_REVIEW</x:v>
      </x:c>
      <x:c r="O149" s="22" t="str">
        <x:v>A1.3/1 p7; A1.0 door schedule p4</x:v>
      </x:c>
      <x:c r="P149" s="22" t="str">
        <x:v>One side exterior door location.</x:v>
      </x:c>
      <x:c r="Q149" s="22" t="str">
        <x:v>3 x6 ft 8 in scheduled as Type A (interior)</x:v>
      </x:c>
      <x:c r="R149" s="21"/>
      <x:c r="S149" s="21"/>
      <x:c r="T149" s="17" t="str">
        <x:f>IF(AND(ISNUMBER(K149),ISNUMBER(R149),OR(M149="RETAIL",M149="SPECIAL_ORDER")),K149*R149,"")</x:f>
      </x:c>
      <x:c r="U149" s="17" t="str">
        <x:f>IF(AND(ISNUMBER(K149),ISNUMBER(S149),OR(M149="RETAIL",M149="SPECIAL_ORDER")),K149*S149,"")</x:f>
      </x:c>
      <x:c r="V149" s="17" t="str">
        <x:f>IF(AND(ISNUMBER(T149),ISNUMBER(U149)),MIN(T149,U149),IF(ISNUMBER(T149),T149,IF(ISNUMBER(U149),U149,"")))</x:f>
      </x:c>
      <x:c r="W149" s="22" t="str">
        <x:v>C09: exterior location conflicts with interior type A. Final purchase held.</x:v>
      </x:c>
    </x:row>
    <x:row r="150" ht="55" customHeight="1">
      <x:c r="A150" s="12" t="str">
        <x:v>M144</x:v>
      </x:c>
      <x:c r="B150" s="12" t="str">
        <x:v>Garage</x:v>
      </x:c>
      <x:c r="C150" s="23" t="str">
        <x:v>Windows &amp; exterior doors</x:v>
      </x:c>
      <x:c r="D150" s="23" t="str">
        <x:v>Garage overhead door 015</x:v>
      </x:c>
      <x:c r="E150" s="12" t="str">
        <x:v>ea</x:v>
      </x:c>
      <x:c r="F150" s="16" t="n">
        <x:v>1</x:v>
      </x:c>
      <x:c r="G150" s="19" t="n">
        <x:v>0</x:v>
      </x:c>
      <x:c r="H150" s="16" t="n">
        <x:f>IF(ISNUMBER(F150),F150*G150,"")</x:f>
        <x:v>0</x:v>
      </x:c>
      <x:c r="I150" s="16" t="n">
        <x:f>IF(ISNUMBER(F150),F150+H150,"")</x:f>
        <x:v>1</x:v>
      </x:c>
      <x:c r="J150" s="20" t="n">
        <x:v>1</x:v>
      </x:c>
      <x:c r="K150" s="16" t="n">
        <x:f>IF(ISNUMBER(I150),IF(ISNUMBER(J150),ROUNDUP(I150/J150,0)*J150,""),"")</x:f>
        <x:v>1</x:v>
      </x:c>
      <x:c r="L150" s="12" t="str">
        <x:v>PLAN_EXACT</x:v>
      </x:c>
      <x:c r="M150" s="12" t="str">
        <x:v>SUPPLIER_QUOTE</x:v>
      </x:c>
      <x:c r="N150" s="12" t="str">
        <x:v>NEEDS_REVIEW</x:v>
      </x:c>
      <x:c r="O150" s="23" t="str">
        <x:v>A1.3/1 p7; A1.0 door schedule p4</x:v>
      </x:c>
      <x:c r="P150" s="23" t="str">
        <x:v>One overhead door.</x:v>
      </x:c>
      <x:c r="Q150" s="23" t="str">
        <x:v>16 x7 ft manufactured overhead door</x:v>
      </x:c>
      <x:c r="R150" s="21"/>
      <x:c r="S150" s="21"/>
      <x:c r="T150" s="18" t="str">
        <x:f>IF(AND(ISNUMBER(K150),ISNUMBER(R150),OR(M150="RETAIL",M150="SPECIAL_ORDER")),K150*R150,"")</x:f>
      </x:c>
      <x:c r="U150" s="18" t="str">
        <x:f>IF(AND(ISNUMBER(K150),ISNUMBER(S150),OR(M150="RETAIL",M150="SPECIAL_ORDER")),K150*S150,"")</x:f>
      </x:c>
      <x:c r="V150" s="18" t="str">
        <x:f>IF(AND(ISNUMBER(T150),ISNUMBER(U150)),MIN(T150,U150),IF(ISNUMBER(T150),T150,IF(ISNUMBER(U150),U150,"")))</x:f>
      </x:c>
      <x:c r="W150" s="23" t="str">
        <x:v>Dry-in annex item; supplier wind/performance/hardware configuration required.</x:v>
      </x:c>
    </x:row>
    <x:row r="151" ht="55" customHeight="1">
      <x:c r="A151" s="2" t="str">
        <x:v>M145</x:v>
      </x:c>
      <x:c r="B151" s="2" t="str">
        <x:v>Garage</x:v>
      </x:c>
      <x:c r="C151" s="22" t="str">
        <x:v>Rough electrical</x:v>
      </x:c>
      <x:c r="D151" s="22" t="str">
        <x:v>Garage rough electrical package</x:v>
      </x:c>
      <x:c r="E151" s="2" t="str">
        <x:v>ea</x:v>
      </x:c>
      <x:c r="F151" s="15"/>
      <x:c r="G151" s="19" t="n">
        <x:v>0</x:v>
      </x:c>
      <x:c r="H151" s="15" t="str">
        <x:f>IF(ISNUMBER(F151),F151*G151,"")</x:f>
      </x:c>
      <x:c r="I151" s="15" t="str">
        <x:f>IF(ISNUMBER(F151),F151+H151,"")</x:f>
      </x:c>
      <x:c r="J151" s="20"/>
      <x:c r="K151" s="15" t="str">
        <x:f>IF(ISNUMBER(I151),IF(ISNUMBER(J151),ROUNDUP(I151/J151,0)*J151,""),"")</x:f>
      </x:c>
      <x:c r="L151" s="2" t="str">
        <x:v>UNRESOLVED</x:v>
      </x:c>
      <x:c r="M151" s="2" t="str">
        <x:v>RETAIL</x:v>
      </x:c>
      <x:c r="N151" s="2" t="str">
        <x:v>BLOCKED</x:v>
      </x:c>
      <x:c r="O151" s="22" t="str">
        <x:v>A1.3/1 p7; E1.0 p13</x:v>
      </x:c>
      <x:c r="P151" s="22" t="str">
        <x:v>Feed length, conductor sizes and circuit design unresolved.</x:v>
      </x:c>
      <x:c r="Q151" s="22" t="str">
        <x:v>House panel underground connection; 220 V outlet; lighting and boxes</x:v>
      </x:c>
      <x:c r="R151" s="21"/>
      <x:c r="S151" s="21"/>
      <x:c r="T151" s="17" t="str">
        <x:f>IF(AND(ISNUMBER(K151),ISNUMBER(R151),OR(M151="RETAIL",M151="SPECIAL_ORDER")),K151*R151,"")</x:f>
      </x:c>
      <x:c r="U151" s="17" t="str">
        <x:f>IF(AND(ISNUMBER(K151),ISNUMBER(S151),OR(M151="RETAIL",M151="SPECIAL_ORDER")),K151*S151,"")</x:f>
      </x:c>
      <x:c r="V151" s="17" t="str">
        <x:f>IF(AND(ISNUMBER(T151),ISNUMBER(U151)),MIN(T151,U151),IF(ISNUMBER(T151),T151,IF(ISNUMBER(U151),U151,"")))</x:f>
      </x:c>
      <x:c r="W151" s="22" t="str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</x:row>
  </x:sheetData>
  <x:conditionalFormatting sqref="F7:F151">
    <x:cfRule type="containsBlanks" dxfId="0" priority="1"/>
  </x:conditionalFormatting>
  <x:pageMargins left="0.7" right="0.7" top="0.75" bottom="0.75" header="0.3" footer="0.3"/>
  <x:tableParts count="1">
    <x:tablePart xmlns:r="http://schemas.openxmlformats.org/officeDocument/2006/relationships" r:id="Rda2bc081a27f4af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3" hidden="0" customWidth="1"/>
    <x:col min="3" max="3" width="34" hidden="0" customWidth="1"/>
    <x:col min="4" max="4" width="73" hidden="0" customWidth="1"/>
    <x:col min="5" max="5" width="72" hidden="0" customWidth="1"/>
    <x:col min="6" max="6" width="2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Items to resolve before purchase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32" customHeight="1">
      <x:c r="A4" s="8" t="str">
        <x:v>ID</x:v>
      </x:c>
      <x:c r="B4" s="8" t="str">
        <x:v>Category</x:v>
      </x:c>
      <x:c r="C4" s="8" t="str">
        <x:v>Plan source</x:v>
      </x:c>
      <x:c r="D4" s="8" t="str">
        <x:v>Finding</x:v>
      </x:c>
      <x:c r="E4" s="8" t="str">
        <x:v>Required action</x:v>
      </x:c>
      <x:c r="F4" s="8" t="str">
        <x:v>Affected scope</x:v>
      </x:c>
    </x:row>
    <x:row r="5" ht="80" customHeight="1">
      <x:c r="A5" s="2" t="str">
        <x:v>C01</x:v>
      </x:c>
      <x:c r="B5" s="22" t="str">
        <x:v>Scope / release</x:v>
      </x:c>
      <x:c r="C5" s="22" t="str">
        <x:v>A0.0 p1; SOW pp4,8</x:v>
      </x:c>
      <x:c r="D5" s="22" t="str">
        <x:v>Addition, alteration and detached garage are outside initial new-house v1. This is a preliminary manual application.</x:v>
      </x:c>
      <x:c r="E5" s="22" t="str">
        <x:v>Confirm construction scope and current approved plan revision.</x:v>
      </x:c>
      <x:c r="F5" s="22" t="str">
        <x:v>Project-wide</x:v>
      </x:c>
    </x:row>
    <x:row r="6" ht="80" customHeight="1">
      <x:c r="A6" s="2" t="str">
        <x:v>C02</x:v>
      </x:c>
      <x:c r="B6" s="22" t="str">
        <x:v>Footings</x:v>
      </x:c>
      <x:c r="C6" s="22" t="str">
        <x:v>A3.0/1 p9; A4.0/5 p11</x:v>
      </x:c>
      <x:c r="D6" s="22" t="str">
        <x:v>Foundation plan calls for 24 in footing width; section shows 22 in.</x:v>
      </x:c>
      <x:c r="E6" s="22" t="str">
        <x:v>Architect/structural engineer to resolve width before concrete/rebar order.</x:v>
      </x:c>
      <x:c r="F6" s="22" t="str">
        <x:v>House foundation</x:v>
      </x:c>
    </x:row>
    <x:row r="7" ht="80" customHeight="1">
      <x:c r="A7" s="2" t="str">
        <x:v>C03</x:v>
      </x:c>
      <x:c r="B7" s="22" t="str">
        <x:v>Drainage / sump</x:v>
      </x:c>
      <x:c r="C7" s="22" t="str">
        <x:v>A3.0/1 p9; A4.0/4 p11; P1.2 p18</x:v>
      </x:c>
      <x:c r="D7" s="22" t="str">
        <x:v>Plans/riser connect to existing sump; section references new sump.</x:v>
      </x:c>
      <x:c r="E7" s="22" t="str">
        <x:v>Confirm retained versus new sump and discharge layout.</x:v>
      </x:c>
      <x:c r="F7" s="22" t="str">
        <x:v>Drainage/sump</x:v>
      </x:c>
    </x:row>
    <x:row r="8" ht="80" customHeight="1">
      <x:c r="A8" s="2" t="str">
        <x:v>C04</x:v>
      </x:c>
      <x:c r="B8" s="22" t="str">
        <x:v>Water material</x:v>
      </x:c>
      <x:c r="C8" s="22" t="str">
        <x:v>P1.0 p17</x:v>
      </x:c>
      <x:c r="D8" s="22" t="str">
        <x:v>Supply diagram says all Type M copper; schedule and general notes specify Type L suspended water and Type K underground.</x:v>
      </x:c>
      <x:c r="E8" s="22" t="str">
        <x:v>Designer/plumber to resolve material by service; do not substitute PEX.</x:v>
      </x:c>
      <x:c r="F8" s="22" t="str">
        <x:v>Water branches</x:v>
      </x:c>
    </x:row>
    <x:row r="9" ht="80" customHeight="1">
      <x:c r="A9" s="2" t="str">
        <x:v>C05</x:v>
      </x:c>
      <x:c r="B9" s="22" t="str">
        <x:v>Water heater</x:v>
      </x:c>
      <x:c r="C9" s="22" t="str">
        <x:v>P1.0 p17; M2.0 p16</x:v>
      </x:c>
      <x:c r="D9" s="22" t="str">
        <x:v>Supply riser shows two new 50-gallon heaters; mechanical schedule lists 75-gallon Rheem.</x:v>
      </x:c>
      <x:c r="E9" s="22" t="str">
        <x:v>Resolve number, capacity and retained/new scope.</x:v>
      </x:c>
      <x:c r="F9" s="22" t="str">
        <x:v>Water heater</x:v>
      </x:c>
    </x:row>
    <x:row r="10" ht="80" customHeight="1">
      <x:c r="A10" s="2" t="str">
        <x:v>C06</x:v>
      </x:c>
      <x:c r="B10" s="22" t="str">
        <x:v>Fixture scope</x:v>
      </x:c>
      <x:c r="C10" s="22" t="str">
        <x:v>P1.0 p17; P1.2 p18</x:v>
      </x:c>
      <x:c r="D10" s="22" t="str">
        <x:v>Schedule lists 3 new WC,5 lavs,2 tubs; diagrams label 5 WC,7 lavs,4 tubs new.</x:v>
      </x:c>
      <x:c r="E10" s="22" t="str">
        <x:v>Reconcile replacement versus retained fixtures before purchasing rough units.</x:v>
      </x:c>
      <x:c r="F10" s="22" t="str">
        <x:v>Plumbing</x:v>
      </x:c>
    </x:row>
    <x:row r="11" ht="80" customHeight="1">
      <x:c r="A11" s="2" t="str">
        <x:v>C07</x:v>
      </x:c>
      <x:c r="B11" s="22" t="str">
        <x:v>Wall Type B</x:v>
      </x:c>
      <x:c r="C11" s="22" t="str">
        <x:v>A1.2 p6</x:v>
      </x:c>
      <x:c r="D11" s="22" t="str">
        <x:v>Type B text specifies 2x4 framing, while cavity dimension is 5-1/2 in.</x:v>
      </x:c>
      <x:c r="E11" s="22" t="str">
        <x:v>Resolve wall framing size and affected bearing walls.</x:v>
      </x:c>
      <x:c r="F11" s="22" t="str">
        <x:v>Framing</x:v>
      </x:c>
    </x:row>
    <x:row r="12" ht="80" customHeight="1">
      <x:c r="A12" s="2" t="str">
        <x:v>C08</x:v>
      </x:c>
      <x:c r="B12" s="22" t="str">
        <x:v>Basement insulation</x:v>
      </x:c>
      <x:c r="C12" s="22" t="str">
        <x:v>A1.2/Type C p6; A4.0/4-5 p11; A4.1/4 p12</x:v>
      </x:c>
      <x:c r="D12" s="22" t="str">
        <x:v>Type C lists 1-1/2 in faced mineral fiber; foundation sections list 1-1/2 in rigid insulation.</x:v>
      </x:c>
      <x:c r="E12" s="22" t="str">
        <x:v>Resolve basement assembly, R-value and coverage.</x:v>
      </x:c>
      <x:c r="F12" s="22" t="str">
        <x:v>Insulation</x:v>
      </x:c>
    </x:row>
    <x:row r="13" ht="80" customHeight="1">
      <x:c r="A13" s="2" t="str">
        <x:v>C09</x:v>
      </x:c>
      <x:c r="B13" s="22" t="str">
        <x:v>Garage side door</x:v>
      </x:c>
      <x:c r="C13" s="22" t="str">
        <x:v>A1.0 schedule p4; A1.3 p7</x:v>
      </x:c>
      <x:c r="D13" s="22" t="str">
        <x:v>Door 014 is outdoors on garage but scheduled Type A single-leaf interior.</x:v>
      </x:c>
      <x:c r="E13" s="22" t="str">
        <x:v>Confirm exterior-rated assembly/finish.</x:v>
      </x:c>
      <x:c r="F13" s="22" t="str">
        <x:v>Garage opening</x:v>
      </x:c>
    </x:row>
    <x:row r="14" ht="80" customHeight="1">
      <x:c r="A14" s="2" t="str">
        <x:v>C10</x:v>
      </x:c>
      <x:c r="B14" s="22" t="str">
        <x:v>Garage grade beam</x:v>
      </x:c>
      <x:c r="C14" s="22" t="str">
        <x:v>A1.3/2 p7</x:v>
      </x:c>
      <x:c r="D14" s="22" t="str">
        <x:v>Reinforced grade beam is called out without section dimensions or reinforcing schedule.</x:v>
      </x:c>
      <x:c r="E14" s="22" t="str">
        <x:v>Obtain dimensioned grade-beam/rebar detail.</x:v>
      </x:c>
      <x:c r="F14" s="22" t="str">
        <x:v>Garage concrete</x:v>
      </x:c>
    </x:row>
    <x:row r="15" ht="80" customHeight="1">
      <x:c r="A15" s="2" t="str">
        <x:v>C11</x:v>
      </x:c>
      <x:c r="B15" s="22" t="str">
        <x:v>Existing panel</x:v>
      </x:c>
      <x:c r="C15" s="22" t="str">
        <x:v>A1.0 p4; E1.0 p13</x:v>
      </x:c>
      <x:c r="D15" s="22" t="str">
        <x:v>Existing 200 A panel is identified; general notes also call for 200 A service as required. No circuit schedule supplied.</x:v>
      </x:c>
      <x:c r="E15" s="22" t="str">
        <x:v>Confirm capacity, retained service and required panel/breaker changes.</x:v>
      </x:c>
      <x:c r="F15" s="22" t="str">
        <x:v>Electrical</x:v>
      </x:c>
    </x:row>
    <x:row r="16" ht="80" customHeight="1">
      <x:c r="A16" s="2" t="str">
        <x:v>C12</x:v>
      </x:c>
      <x:c r="B16" s="22" t="str">
        <x:v>Window safety / egress</x:v>
      </x:c>
      <x:c r="C16" s="22" t="str">
        <x:v>A1.1 schedule p5; A4.0/6 p11</x:v>
      </x:c>
      <x:c r="D16" s="22" t="str">
        <x:v>W2 is 3x4 ft double-hung; egress well detail requires 5.7 SF clear opening. Supplier operation/clear opening is unverified.</x:v>
      </x:c>
      <x:c r="E16" s="22" t="str">
        <x:v>Obtain certified clear-opening and safety-glazing specifications.</x:v>
      </x:c>
      <x:c r="F16" s="22" t="str">
        <x:v>Basement opening</x:v>
      </x:c>
    </x:row>
    <x:row r="17" ht="80" customHeight="1">
      <x:c r="A17" s="2" t="str">
        <x:v>C13</x:v>
      </x:c>
      <x:c r="B17" s="22" t="str">
        <x:v>Measurement review</x:v>
      </x:c>
      <x:c r="C17" s="22" t="str">
        <x:v>A1.0-1.1 p4-5; A3.0-3.1 p9-10</x:v>
      </x:c>
      <x:c r="D17" s="22" t="str">
        <x:v>Main-house wall/roof/floor polygons, member cut list and opening framing have not been fully measured in this estimate.</x:v>
      </x:c>
      <x:c r="E17" s="22" t="str">
        <x:v>Complete dimension-based takeoff. Any proposed scaled measurements must be calibrated and reviewed under A0.0 note 2.</x:v>
      </x:c>
      <x:c r="F17" s="22" t="str">
        <x:v>House geometry</x:v>
      </x:c>
    </x:row>
    <x:row r="18" ht="80" customHeight="1">
      <x:c r="A18" s="2" t="str">
        <x:v>C14</x:v>
      </x:c>
      <x:c r="B18" s="22" t="str">
        <x:v>MEP routing</x:v>
      </x:c>
      <x:c r="C18" s="22" t="str">
        <x:v>E1.0-1.2 p13-14; M1.0 p15; P1.0-1.2 p17-18</x:v>
      </x:c>
      <x:c r="D18" s="22" t="str">
        <x:v>Layouts/riser specs exist, but dimensioned pipe, wire and duct centerline lengths and complete schedules are not established.</x:v>
      </x:c>
      <x:c r="E18" s="22" t="str">
        <x:v>Trade estimators to supply dimensioned route/fitting/circuit takeoffs.</x:v>
      </x:c>
      <x:c r="F18" s="22" t="str">
        <x:v>MEP quantities</x:v>
      </x:c>
    </x:row>
    <x:row r="19" ht="80" customHeight="1">
      <x:c r="A19" s="2" t="str">
        <x:v>C15</x:v>
      </x:c>
      <x:c r="B19" s="22" t="str">
        <x:v>Current issue / local sequence</x:v>
      </x:c>
      <x:c r="C19" s="22" t="str">
        <x:v>A0.0 p1; title blocks</x:v>
      </x:c>
      <x:c r="D19" s="22" t="str">
        <x:v>Issue for Permit is 27 Jun 2022. A3.0 has 28 Jun 2022 date; M2.0 includes 4 Sep 2019 title date. No permit approval or current city-rule data supplied.</x:v>
      </x:c>
      <x:c r="E19" s="22" t="str">
        <x:v>Confirm approved current revision and actual rough/insulation/close-in inspection sequence.</x:v>
      </x:c>
      <x:c r="F19" s="22" t="str">
        <x:v>Plan revision / rules</x:v>
      </x:c>
    </x:row>
    <x:row r="20" ht="80" customHeight="1">
      <x:c r="A20" s="2" t="str">
        <x:v>C16</x:v>
      </x:c>
      <x:c r="B20" s="22" t="str">
        <x:v>Pricing</x:v>
      </x:c>
      <x:c r="C20" s="22" t="str">
        <x:v>SOW sections19-20</x:v>
      </x:c>
      <x:c r="D20" s="22" t="str">
        <x:v>No approved retailer API price feed or supplier quotations are available for this exercise.</x:v>
      </x:c>
      <x:c r="E20" s="22" t="str">
        <x:v>Map compatible products and obtain local verified prices/quotes. No invented allowance or project total.</x:v>
      </x:c>
      <x:c r="F20" s="22" t="str">
        <x:v>All prices</x:v>
      </x:c>
    </x:row>
    <x:row r="21" ht="80" customHeight="1">
      <x:c r="A21" s="2" t="str">
        <x:v>C17</x:v>
      </x:c>
      <x:c r="B21" s="22" t="str">
        <x:v>Concrete / purchase conversion</x:v>
      </x:c>
      <x:c r="C21" s="22" t="str">
        <x:v>A1.0-1.3 general notes p4-7; SOW sec13,20</x:v>
      </x:c>
      <x:c r="D21" s="22" t="str">
        <x:v>Concrete note reads Fc=400pcs; strength is not reliable. Package sizes, stock lengths and supplier increments largely unavailable.</x:v>
      </x:c>
      <x:c r="E21" s="22" t="str">
        <x:v>Obtain approved concrete strength and actual supplier/product order units.</x:v>
      </x:c>
      <x:c r="F21" s="22" t="str">
        <x:v>Concrete / final orders</x:v>
      </x:c>
    </x:row>
    <x:row r="22" ht="23" customHeight="1">
      <x:c r="A22" s="2"/>
      <x:c r="B22" s="2"/>
      <x:c r="C22" s="2"/>
      <x:c r="D22" s="2"/>
      <x:c r="E22" s="2"/>
      <x:c r="F2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45" hidden="0" customWidth="1"/>
    <x:col min="4" max="4" width="26" hidden="0" customWidth="1"/>
    <x:col min="5" max="5" width="46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Plan set and methodology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2" t="str">
        <x:v>Source PDF</x:v>
      </x:c>
      <x:c r="B4" s="10" t="str">
        <x:v>00-0000 1428 Maple Street Skokie IL_Issue for Permit Updated.pdf</x:v>
      </x:c>
      <x:c r="C4" s="2"/>
      <x:c r="D4" s="2"/>
      <x:c r="E4" s="2"/>
    </x:row>
    <x:row r="5" ht="23" customHeight="1">
      <x:c r="A5" s="2" t="str">
        <x:v>Issue date</x:v>
      </x:c>
      <x:c r="B5" s="10" t="str">
        <x:v>27 June 2022 - Issue for Permit</x:v>
      </x:c>
      <x:c r="C5" s="2"/>
      <x:c r="D5" s="2"/>
      <x:c r="E5" s="2"/>
    </x:row>
    <x:row r="6" ht="23" customHeight="1">
      <x:c r="A6" s="2" t="str">
        <x:v>SHA-256</x:v>
      </x:c>
      <x:c r="B6" s="10" t="str">
        <x:v>45c5d32818e3f59452013441b376452fb520e1e6cb42c4b865c3e87741a49725</x:v>
      </x:c>
      <x:c r="C6" s="2"/>
      <x:c r="D6" s="2"/>
      <x:c r="E6" s="2"/>
    </x:row>
    <x:row r="7" ht="23" customHeight="1">
      <x:c r="A7" s="2" t="str">
        <x:v>SOW</x:v>
      </x:c>
      <x:c r="B7" s="10" t="str">
        <x:v>SOW_PREFLIGHT_MATERIALS_ESTIMATOR.pdf, revised pre-drywall SOW, 29 Sep 2026</x:v>
      </x:c>
      <x:c r="C7" s="2"/>
      <x:c r="D7" s="2"/>
      <x:c r="E7" s="2"/>
    </x:row>
    <x:row r="8" ht="23" customHeight="1">
      <x:c r="A8" s="2" t="str">
        <x:v>Earlier markdown</x:v>
      </x:c>
      <x:c r="B8" s="10" t="str">
        <x:v>Superseded by revised PDF; drywall/paint and GSF heuristics excluded</x:v>
      </x:c>
      <x:c r="C8" s="2"/>
      <x:c r="D8" s="2"/>
      <x:c r="E8" s="2"/>
    </x:row>
    <x:row r="9" ht="23" customHeight="1">
      <x:c r="A9" s="2"/>
      <x:c r="B9" s="2"/>
      <x:c r="C9" s="2"/>
      <x:c r="D9" s="2"/>
      <x:c r="E9" s="2"/>
    </x:row>
    <x:row r="10" ht="32" customHeight="1">
      <x:c r="A10" s="8" t="str">
        <x:v>PDF page</x:v>
      </x:c>
      <x:c r="B10" s="8" t="str">
        <x:v>Sheet</x:v>
      </x:c>
      <x:c r="C10" s="8" t="str">
        <x:v>Title</x:v>
      </x:c>
      <x:c r="D10" s="8" t="str">
        <x:v>Discipline</x:v>
      </x:c>
      <x:c r="E10" s="8" t="str">
        <x:v>Review status</x:v>
      </x:c>
    </x:row>
    <x:row r="11" ht="25" customHeight="1">
      <x:c r="A11" s="2" t="n">
        <x:v>1</x:v>
      </x:c>
      <x:c r="B11" s="2" t="str">
        <x:v>A0.0</x:v>
      </x:c>
      <x:c r="C11" s="2" t="str">
        <x:v>Cover Sheet</x:v>
      </x:c>
      <x:c r="D11" s="2" t="str">
        <x:v>General</x:v>
      </x:c>
      <x:c r="E11" s="2" t="str">
        <x:v>Reviewed; current approval unverified</x:v>
      </x:c>
    </x:row>
    <x:row r="12" ht="25" customHeight="1">
      <x:c r="A12" s="2" t="n">
        <x:v>2</x:v>
      </x:c>
      <x:c r="B12" s="2" t="str">
        <x:v>A0.1</x:v>
      </x:c>
      <x:c r="C12" s="2" t="str">
        <x:v>Site Plan</x:v>
      </x:c>
      <x:c r="D12" s="2" t="str">
        <x:v>Site</x:v>
      </x:c>
      <x:c r="E12" s="2" t="str">
        <x:v>Reviewed; current approval unverified</x:v>
      </x:c>
    </x:row>
    <x:row r="13" ht="25" customHeight="1">
      <x:c r="A13" s="2" t="n">
        <x:v>3</x:v>
      </x:c>
      <x:c r="B13" s="2" t="str">
        <x:v>D1.0</x:v>
      </x:c>
      <x:c r="C13" s="2" t="str">
        <x:v>Demolition Floor Plans</x:v>
      </x:c>
      <x:c r="D13" s="2" t="str">
        <x:v>Existing/demolition</x:v>
      </x:c>
      <x:c r="E13" s="2" t="str">
        <x:v>Reviewed; current approval unverified</x:v>
      </x:c>
    </x:row>
    <x:row r="14" ht="25" customHeight="1">
      <x:c r="A14" s="2" t="n">
        <x:v>4</x:v>
      </x:c>
      <x:c r="B14" s="2" t="str">
        <x:v>A1.0</x:v>
      </x:c>
      <x:c r="C14" s="2" t="str">
        <x:v>Floor Plans / Door Schedule</x:v>
      </x:c>
      <x:c r="D14" s="2" t="str">
        <x:v>Architectural</x:v>
      </x:c>
      <x:c r="E14" s="2" t="str">
        <x:v>Reviewed; current approval unverified</x:v>
      </x:c>
    </x:row>
    <x:row r="15" ht="25" customHeight="1">
      <x:c r="A15" s="2" t="n">
        <x:v>5</x:v>
      </x:c>
      <x:c r="B15" s="2" t="str">
        <x:v>A1.1</x:v>
      </x:c>
      <x:c r="C15" s="2" t="str">
        <x:v>Floor / Roof / Window Schedules</x:v>
      </x:c>
      <x:c r="D15" s="2" t="str">
        <x:v>Architectural</x:v>
      </x:c>
      <x:c r="E15" s="2" t="str">
        <x:v>Reviewed; current approval unverified</x:v>
      </x:c>
    </x:row>
    <x:row r="16" ht="25" customHeight="1">
      <x:c r="A16" s="2" t="n">
        <x:v>6</x:v>
      </x:c>
      <x:c r="B16" s="2" t="str">
        <x:v>A1.2</x:v>
      </x:c>
      <x:c r="C16" s="2" t="str">
        <x:v>RCP / Wall Types</x:v>
      </x:c>
      <x:c r="D16" s="2" t="str">
        <x:v>Architectural</x:v>
      </x:c>
      <x:c r="E16" s="2" t="str">
        <x:v>Reviewed; current approval unverified</x:v>
      </x:c>
    </x:row>
    <x:row r="17" ht="25" customHeight="1">
      <x:c r="A17" s="2" t="n">
        <x:v>7</x:v>
      </x:c>
      <x:c r="B17" s="2" t="str">
        <x:v>A1.3</x:v>
      </x:c>
      <x:c r="C17" s="2" t="str">
        <x:v>Detached Garage</x:v>
      </x:c>
      <x:c r="D17" s="2" t="str">
        <x:v>Accessory</x:v>
      </x:c>
      <x:c r="E17" s="2" t="str">
        <x:v>Reviewed; current approval unverified</x:v>
      </x:c>
    </x:row>
    <x:row r="18" ht="25" customHeight="1">
      <x:c r="A18" s="2" t="n">
        <x:v>8</x:v>
      </x:c>
      <x:c r="B18" s="2" t="str">
        <x:v>A2.0</x:v>
      </x:c>
      <x:c r="C18" s="2" t="str">
        <x:v>Elevations</x:v>
      </x:c>
      <x:c r="D18" s="2" t="str">
        <x:v>Architectural</x:v>
      </x:c>
      <x:c r="E18" s="2" t="str">
        <x:v>Reviewed; current approval unverified</x:v>
      </x:c>
    </x:row>
    <x:row r="19" ht="25" customHeight="1">
      <x:c r="A19" s="2" t="n">
        <x:v>9</x:v>
      </x:c>
      <x:c r="B19" s="2" t="str">
        <x:v>A3.0</x:v>
      </x:c>
      <x:c r="C19" s="2" t="str">
        <x:v>Foundation and Framing Plans</x:v>
      </x:c>
      <x:c r="D19" s="2" t="str">
        <x:v>Structural</x:v>
      </x:c>
      <x:c r="E19" s="2" t="str">
        <x:v>Reviewed; current approval unverified</x:v>
      </x:c>
    </x:row>
    <x:row r="20" ht="25" customHeight="1">
      <x:c r="A20" s="2" t="n">
        <x:v>10</x:v>
      </x:c>
      <x:c r="B20" s="2" t="str">
        <x:v>A3.1</x:v>
      </x:c>
      <x:c r="C20" s="2" t="str">
        <x:v>Framing Plans</x:v>
      </x:c>
      <x:c r="D20" s="2" t="str">
        <x:v>Structural</x:v>
      </x:c>
      <x:c r="E20" s="2" t="str">
        <x:v>Reviewed; current approval unverified</x:v>
      </x:c>
    </x:row>
    <x:row r="21" ht="25" customHeight="1">
      <x:c r="A21" s="2" t="n">
        <x:v>11</x:v>
      </x:c>
      <x:c r="B21" s="2" t="str">
        <x:v>A4.0</x:v>
      </x:c>
      <x:c r="C21" s="2" t="str">
        <x:v>Masonry / Foundation Details</x:v>
      </x:c>
      <x:c r="D21" s="2" t="str">
        <x:v>Structural/envelope</x:v>
      </x:c>
      <x:c r="E21" s="2" t="str">
        <x:v>Reviewed; current approval unverified</x:v>
      </x:c>
    </x:row>
    <x:row r="22" ht="25" customHeight="1">
      <x:c r="A22" s="2" t="n">
        <x:v>12</x:v>
      </x:c>
      <x:c r="B22" s="2" t="str">
        <x:v>A4.1</x:v>
      </x:c>
      <x:c r="C22" s="2" t="str">
        <x:v>Frame / Porch Details</x:v>
      </x:c>
      <x:c r="D22" s="2" t="str">
        <x:v>Structural/envelope</x:v>
      </x:c>
      <x:c r="E22" s="2" t="str">
        <x:v>Reviewed; current approval unverified</x:v>
      </x:c>
    </x:row>
    <x:row r="23" ht="25" customHeight="1">
      <x:c r="A23" s="2" t="n">
        <x:v>13</x:v>
      </x:c>
      <x:c r="B23" s="2" t="str">
        <x:v>E1.0</x:v>
      </x:c>
      <x:c r="C23" s="2" t="str">
        <x:v>Electrical Plans</x:v>
      </x:c>
      <x:c r="D23" s="2" t="str">
        <x:v>Electrical</x:v>
      </x:c>
      <x:c r="E23" s="2" t="str">
        <x:v>Reviewed; current approval unverified</x:v>
      </x:c>
    </x:row>
    <x:row r="24" ht="25" customHeight="1">
      <x:c r="A24" s="2" t="n">
        <x:v>14</x:v>
      </x:c>
      <x:c r="B24" s="2" t="str">
        <x:v>E1.2</x:v>
      </x:c>
      <x:c r="C24" s="2" t="str">
        <x:v>Electrical Plans</x:v>
      </x:c>
      <x:c r="D24" s="2" t="str">
        <x:v>Electrical</x:v>
      </x:c>
      <x:c r="E24" s="2" t="str">
        <x:v>Reviewed; current approval unverified</x:v>
      </x:c>
    </x:row>
    <x:row r="25" ht="25" customHeight="1">
      <x:c r="A25" s="2" t="n">
        <x:v>15</x:v>
      </x:c>
      <x:c r="B25" s="2" t="str">
        <x:v>M1.0</x:v>
      </x:c>
      <x:c r="C25" s="2" t="str">
        <x:v>Mechanical Plans</x:v>
      </x:c>
      <x:c r="D25" s="2" t="str">
        <x:v>Mechanical</x:v>
      </x:c>
      <x:c r="E25" s="2" t="str">
        <x:v>Reviewed; current approval unverified</x:v>
      </x:c>
    </x:row>
    <x:row r="26" ht="25" customHeight="1">
      <x:c r="A26" s="2" t="n">
        <x:v>16</x:v>
      </x:c>
      <x:c r="B26" s="2" t="str">
        <x:v>M2.0</x:v>
      </x:c>
      <x:c r="C26" s="2" t="str">
        <x:v>Mechanical Schedules / Notes</x:v>
      </x:c>
      <x:c r="D26" s="2" t="str">
        <x:v>Mechanical</x:v>
      </x:c>
      <x:c r="E26" s="2" t="str">
        <x:v>Reviewed; current approval unverified</x:v>
      </x:c>
    </x:row>
    <x:row r="27" ht="25" customHeight="1">
      <x:c r="A27" s="2" t="n">
        <x:v>17</x:v>
      </x:c>
      <x:c r="B27" s="2" t="str">
        <x:v>P1.0</x:v>
      </x:c>
      <x:c r="C27" s="2" t="str">
        <x:v>Plumbing Supply Diagram</x:v>
      </x:c>
      <x:c r="D27" s="2" t="str">
        <x:v>Plumbing</x:v>
      </x:c>
      <x:c r="E27" s="2" t="str">
        <x:v>Reviewed; current approval unverified</x:v>
      </x:c>
    </x:row>
    <x:row r="28" ht="25" customHeight="1">
      <x:c r="A28" s="2" t="n">
        <x:v>18</x:v>
      </x:c>
      <x:c r="B28" s="2" t="str">
        <x:v>P1.2</x:v>
      </x:c>
      <x:c r="C28" s="2" t="str">
        <x:v>Plumbing Waste Diagram</x:v>
      </x:c>
      <x:c r="D28" s="2" t="str">
        <x:v>Plumbing</x:v>
      </x:c>
      <x:c r="E28" s="2" t="str">
        <x:v>Reviewed; current approval unverified</x:v>
      </x:c>
    </x:row>
    <x:row r="29" ht="23" customHeight="1">
      <x:c r="A29" s="2"/>
      <x:c r="B29" s="2"/>
      <x:c r="C29" s="2"/>
      <x:c r="D29" s="2"/>
      <x:c r="E29" s="2"/>
    </x:row>
    <x:row r="30" ht="23" customHeight="1">
      <x:c r="A30" s="2" t="str">
        <x:v>Drawing notes prohibit scaling (A0.0 note 2). Calculations use written dimensions and counted tags.</x:v>
      </x:c>
      <x:c r="B30" s="2"/>
      <x:c r="C30" s="2"/>
      <x:c r="D30" s="2"/>
      <x:c r="E30" s="2"/>
    </x:row>
    <x:row r="31" ht="23" customHeight="1">
      <x:c r="A31" s="2" t="str">
        <x:v>Garage sheathing: 4x8 coverage is provisional only. The 22-panel scenario is not entered as a released order.</x:v>
      </x:c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</x:sheetData>
  <x:pageMargins left="0.7" right="0.7" top="0.75" bottom="0.75" header="0.3" footer="0.3"/>
</x:worksheet>
</file>